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Work\JGS_液状化手引き\大洗町調査結果\"/>
    </mc:Choice>
  </mc:AlternateContent>
  <xr:revisionPtr revIDLastSave="0" documentId="13_ncr:1_{261A6F63-BAC0-4FAE-BDB3-070CCC613E6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シート" sheetId="3" r:id="rId1"/>
    <sheet name="計算結果" sheetId="1" r:id="rId2"/>
    <sheet name="G1÷σc’の計算シート（テーブル）" sheetId="2" r:id="rId3"/>
  </sheets>
  <definedNames>
    <definedName name="_xlnm.Print_Area" localSheetId="1">計算結果!$B$2:$V$31</definedName>
    <definedName name="_xlnm.Print_Area" localSheetId="0">入力シート!$A$1:$K$21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8" i="3"/>
  <c r="F7" i="3"/>
  <c r="I16" i="3" l="1"/>
  <c r="I15" i="3"/>
  <c r="I14" i="3"/>
  <c r="I13" i="3"/>
  <c r="I12" i="3"/>
  <c r="I11" i="3"/>
  <c r="I10" i="3"/>
  <c r="J16" i="3"/>
  <c r="J15" i="3"/>
  <c r="J14" i="3"/>
  <c r="J13" i="3"/>
  <c r="J12" i="3"/>
  <c r="J11" i="3"/>
  <c r="J10" i="3"/>
  <c r="J9" i="1"/>
  <c r="F8" i="1" l="1"/>
  <c r="P8" i="1" l="1"/>
  <c r="O8" i="1"/>
  <c r="I7" i="3"/>
  <c r="L8" i="1" l="1"/>
  <c r="H9" i="3"/>
  <c r="G9" i="3" l="1"/>
  <c r="I9" i="3"/>
  <c r="P24" i="1"/>
  <c r="P23" i="1"/>
  <c r="P25" i="1"/>
  <c r="P26" i="1"/>
  <c r="P27" i="1"/>
  <c r="P28" i="1"/>
  <c r="P29" i="1"/>
  <c r="P30" i="1"/>
  <c r="P31" i="1"/>
  <c r="P22" i="1"/>
  <c r="I5" i="2" l="1"/>
  <c r="I6" i="2"/>
  <c r="N4" i="1" l="1"/>
  <c r="N3" i="1"/>
  <c r="L9" i="1"/>
  <c r="J8" i="1"/>
  <c r="M8" i="1" s="1"/>
  <c r="J7" i="1"/>
  <c r="H9" i="1"/>
  <c r="H10" i="1"/>
  <c r="H11" i="1"/>
  <c r="H12" i="1"/>
  <c r="H13" i="1"/>
  <c r="H14" i="1"/>
  <c r="H15" i="1"/>
  <c r="H16" i="1"/>
  <c r="H8" i="1"/>
  <c r="H7" i="1"/>
  <c r="C24" i="1"/>
  <c r="C25" i="1"/>
  <c r="C26" i="1"/>
  <c r="C27" i="1"/>
  <c r="C28" i="1"/>
  <c r="C29" i="1"/>
  <c r="C30" i="1"/>
  <c r="C31" i="1"/>
  <c r="C23" i="1"/>
  <c r="C22" i="1"/>
  <c r="C7" i="1"/>
  <c r="D8" i="1"/>
  <c r="D9" i="1"/>
  <c r="D10" i="1"/>
  <c r="D11" i="1"/>
  <c r="D12" i="1"/>
  <c r="D13" i="1"/>
  <c r="D14" i="1"/>
  <c r="D15" i="1"/>
  <c r="D16" i="1"/>
  <c r="D7" i="1"/>
  <c r="C8" i="1"/>
  <c r="C9" i="1"/>
  <c r="C10" i="1"/>
  <c r="Q10" i="1" s="1"/>
  <c r="C11" i="1"/>
  <c r="Q11" i="1" s="1"/>
  <c r="C12" i="1"/>
  <c r="Q12" i="1" s="1"/>
  <c r="C13" i="1"/>
  <c r="Q13" i="1" s="1"/>
  <c r="C14" i="1"/>
  <c r="Q14" i="1" s="1"/>
  <c r="C15" i="1"/>
  <c r="Q15" i="1" s="1"/>
  <c r="C16" i="1"/>
  <c r="Q16" i="1" s="1"/>
  <c r="J16" i="1"/>
  <c r="G16" i="1"/>
  <c r="H16" i="3"/>
  <c r="I13" i="2" s="1"/>
  <c r="G16" i="3"/>
  <c r="H13" i="2" s="1"/>
  <c r="J15" i="1"/>
  <c r="G15" i="1"/>
  <c r="H15" i="3"/>
  <c r="I12" i="2" s="1"/>
  <c r="G15" i="3"/>
  <c r="H12" i="2" s="1"/>
  <c r="J14" i="1"/>
  <c r="G14" i="1"/>
  <c r="H14" i="3"/>
  <c r="I11" i="2" s="1"/>
  <c r="G14" i="3"/>
  <c r="H11" i="2" s="1"/>
  <c r="J13" i="1"/>
  <c r="G13" i="1"/>
  <c r="H13" i="3"/>
  <c r="I10" i="2" s="1"/>
  <c r="G13" i="3"/>
  <c r="H10" i="2" s="1"/>
  <c r="J12" i="1"/>
  <c r="G12" i="1"/>
  <c r="H12" i="3"/>
  <c r="I9" i="2" s="1"/>
  <c r="G12" i="3"/>
  <c r="H9" i="2" s="1"/>
  <c r="J11" i="1"/>
  <c r="G11" i="1"/>
  <c r="H11" i="3"/>
  <c r="I8" i="2" s="1"/>
  <c r="G11" i="3"/>
  <c r="H8" i="2" s="1"/>
  <c r="J10" i="1"/>
  <c r="G10" i="1"/>
  <c r="H10" i="3"/>
  <c r="I7" i="2" s="1"/>
  <c r="G10" i="3"/>
  <c r="H7" i="2" s="1"/>
  <c r="H7" i="3"/>
  <c r="I4" i="2" s="1"/>
  <c r="K23" i="2"/>
  <c r="Q8" i="1" l="1"/>
  <c r="S8" i="1" s="1"/>
  <c r="R8" i="1"/>
  <c r="V11" i="1"/>
  <c r="N11" i="1"/>
  <c r="V12" i="1"/>
  <c r="N12" i="1"/>
  <c r="V10" i="1"/>
  <c r="N10" i="1"/>
  <c r="F10" i="1"/>
  <c r="E10" i="1"/>
  <c r="F12" i="1"/>
  <c r="E12" i="1"/>
  <c r="F14" i="1"/>
  <c r="E14" i="1"/>
  <c r="F16" i="1"/>
  <c r="E16" i="1"/>
  <c r="I9" i="1"/>
  <c r="V9" i="1"/>
  <c r="N9" i="1"/>
  <c r="I8" i="1"/>
  <c r="F7" i="1"/>
  <c r="E7" i="1"/>
  <c r="E8" i="1"/>
  <c r="L24" i="1"/>
  <c r="V7" i="1"/>
  <c r="N7" i="1"/>
  <c r="F9" i="1"/>
  <c r="E9" i="1"/>
  <c r="V16" i="1"/>
  <c r="N16" i="1"/>
  <c r="F11" i="1"/>
  <c r="E11" i="1"/>
  <c r="F13" i="1"/>
  <c r="E13" i="1"/>
  <c r="F15" i="1"/>
  <c r="E15" i="1"/>
  <c r="V15" i="1"/>
  <c r="N15" i="1"/>
  <c r="V14" i="1"/>
  <c r="N14" i="1"/>
  <c r="V13" i="1"/>
  <c r="N13" i="1"/>
  <c r="L14" i="1"/>
  <c r="L29" i="1" s="1"/>
  <c r="N29" i="1" s="1"/>
  <c r="K16" i="1"/>
  <c r="L13" i="1"/>
  <c r="L28" i="1" s="1"/>
  <c r="N28" i="1" s="1"/>
  <c r="K15" i="1"/>
  <c r="L12" i="1"/>
  <c r="L27" i="1" s="1"/>
  <c r="N27" i="1" s="1"/>
  <c r="K14" i="1"/>
  <c r="L11" i="1"/>
  <c r="L26" i="1" s="1"/>
  <c r="N26" i="1" s="1"/>
  <c r="K13" i="1"/>
  <c r="L10" i="1"/>
  <c r="L25" i="1" s="1"/>
  <c r="N25" i="1" s="1"/>
  <c r="K12" i="1"/>
  <c r="K11" i="1"/>
  <c r="L7" i="1"/>
  <c r="L22" i="1" s="1"/>
  <c r="N22" i="1" s="1"/>
  <c r="K10" i="1"/>
  <c r="L16" i="1"/>
  <c r="L31" i="1" s="1"/>
  <c r="N31" i="1" s="1"/>
  <c r="L15" i="1"/>
  <c r="L30" i="1" s="1"/>
  <c r="N30" i="1" s="1"/>
  <c r="I7" i="1"/>
  <c r="I13" i="1"/>
  <c r="I11" i="1"/>
  <c r="I12" i="1"/>
  <c r="I10" i="1"/>
  <c r="I16" i="1"/>
  <c r="I15" i="1"/>
  <c r="I14" i="1"/>
  <c r="G7" i="3"/>
  <c r="T12" i="1"/>
  <c r="U12" i="1" s="1"/>
  <c r="T13" i="1"/>
  <c r="U13" i="1" s="1"/>
  <c r="T15" i="1"/>
  <c r="U15" i="1" s="1"/>
  <c r="T16" i="1"/>
  <c r="U16" i="1" s="1"/>
  <c r="T10" i="1"/>
  <c r="U10" i="1" s="1"/>
  <c r="T11" i="1"/>
  <c r="U11" i="1" s="1"/>
  <c r="T14" i="1"/>
  <c r="U14" i="1" s="1"/>
  <c r="N24" i="1" l="1"/>
  <c r="M24" i="1"/>
  <c r="H4" i="2"/>
  <c r="J4" i="2" s="1"/>
  <c r="K7" i="1"/>
  <c r="G7" i="1"/>
  <c r="G8" i="1" l="1"/>
  <c r="H5" i="2" l="1"/>
  <c r="J5" i="2" s="1"/>
  <c r="K8" i="1"/>
  <c r="K23" i="1" l="1"/>
  <c r="L23" i="1" s="1"/>
  <c r="G9" i="1"/>
  <c r="H6" i="2" l="1"/>
  <c r="K9" i="1"/>
  <c r="T24" i="1"/>
  <c r="T25" i="1"/>
  <c r="T26" i="1"/>
  <c r="T27" i="1"/>
  <c r="T28" i="1"/>
  <c r="T29" i="1"/>
  <c r="T30" i="1"/>
  <c r="T31" i="1"/>
  <c r="T22" i="1"/>
  <c r="D23" i="1"/>
  <c r="R23" i="1" s="1"/>
  <c r="T23" i="1" s="1"/>
  <c r="M9" i="1"/>
  <c r="D24" i="1" s="1"/>
  <c r="R24" i="1" s="1"/>
  <c r="M10" i="1"/>
  <c r="D25" i="1" s="1"/>
  <c r="R25" i="1" s="1"/>
  <c r="M11" i="1"/>
  <c r="D26" i="1" s="1"/>
  <c r="R26" i="1" s="1"/>
  <c r="M12" i="1"/>
  <c r="D27" i="1" s="1"/>
  <c r="R27" i="1" s="1"/>
  <c r="M13" i="1"/>
  <c r="D28" i="1" s="1"/>
  <c r="R28" i="1" s="1"/>
  <c r="M14" i="1"/>
  <c r="M15" i="1"/>
  <c r="D30" i="1" s="1"/>
  <c r="R30" i="1" s="1"/>
  <c r="M16" i="1"/>
  <c r="D31" i="1" s="1"/>
  <c r="R31" i="1" s="1"/>
  <c r="M7" i="1"/>
  <c r="D22" i="1" s="1"/>
  <c r="R22" i="1" s="1"/>
  <c r="R10" i="1"/>
  <c r="R11" i="1"/>
  <c r="R12" i="1"/>
  <c r="R13" i="1"/>
  <c r="R14" i="1"/>
  <c r="R15" i="1"/>
  <c r="R16" i="1"/>
  <c r="S10" i="1"/>
  <c r="S11" i="1"/>
  <c r="S12" i="1"/>
  <c r="S13" i="1"/>
  <c r="S14" i="1"/>
  <c r="S15" i="1"/>
  <c r="S16" i="1"/>
  <c r="P9" i="1"/>
  <c r="P10" i="1"/>
  <c r="P11" i="1"/>
  <c r="P12" i="1"/>
  <c r="P13" i="1"/>
  <c r="P14" i="1"/>
  <c r="P15" i="1"/>
  <c r="P16" i="1"/>
  <c r="P7" i="1"/>
  <c r="O7" i="1"/>
  <c r="Q7" i="1" s="1"/>
  <c r="O9" i="1"/>
  <c r="Q9" i="1" s="1"/>
  <c r="O10" i="1"/>
  <c r="O11" i="1"/>
  <c r="O12" i="1"/>
  <c r="O13" i="1"/>
  <c r="O14" i="1"/>
  <c r="O15" i="1"/>
  <c r="O16" i="1"/>
  <c r="E23" i="1"/>
  <c r="F23" i="1"/>
  <c r="G23" i="1"/>
  <c r="E24" i="1"/>
  <c r="F24" i="1"/>
  <c r="G24" i="1"/>
  <c r="H24" i="1"/>
  <c r="I24" i="1"/>
  <c r="J24" i="1" s="1"/>
  <c r="E25" i="1"/>
  <c r="F25" i="1"/>
  <c r="G25" i="1"/>
  <c r="H25" i="1"/>
  <c r="I25" i="1"/>
  <c r="J25" i="1" s="1"/>
  <c r="M25" i="1"/>
  <c r="E26" i="1"/>
  <c r="F26" i="1"/>
  <c r="G26" i="1"/>
  <c r="H26" i="1"/>
  <c r="I26" i="1"/>
  <c r="J26" i="1" s="1"/>
  <c r="M26" i="1"/>
  <c r="E27" i="1"/>
  <c r="F27" i="1"/>
  <c r="G27" i="1"/>
  <c r="H27" i="1"/>
  <c r="I27" i="1"/>
  <c r="J27" i="1" s="1"/>
  <c r="M27" i="1"/>
  <c r="E28" i="1"/>
  <c r="F28" i="1"/>
  <c r="G28" i="1"/>
  <c r="H28" i="1"/>
  <c r="I28" i="1"/>
  <c r="J28" i="1" s="1"/>
  <c r="M28" i="1"/>
  <c r="E29" i="1"/>
  <c r="F29" i="1"/>
  <c r="G29" i="1"/>
  <c r="H29" i="1"/>
  <c r="I29" i="1"/>
  <c r="J29" i="1" s="1"/>
  <c r="M29" i="1"/>
  <c r="E30" i="1"/>
  <c r="F30" i="1"/>
  <c r="G30" i="1"/>
  <c r="H30" i="1"/>
  <c r="I30" i="1"/>
  <c r="J30" i="1" s="1"/>
  <c r="M30" i="1"/>
  <c r="E31" i="1"/>
  <c r="F31" i="1"/>
  <c r="G31" i="1"/>
  <c r="H31" i="1"/>
  <c r="I31" i="1"/>
  <c r="J31" i="1" s="1"/>
  <c r="M31" i="1"/>
  <c r="M22" i="1"/>
  <c r="I22" i="1"/>
  <c r="J22" i="1" s="1"/>
  <c r="H22" i="1"/>
  <c r="G22" i="1"/>
  <c r="F22" i="1"/>
  <c r="E22" i="1"/>
  <c r="N23" i="1"/>
  <c r="AL31" i="2"/>
  <c r="AK31" i="2"/>
  <c r="AJ31" i="2"/>
  <c r="AI31" i="2"/>
  <c r="AG31" i="2"/>
  <c r="AF31" i="2"/>
  <c r="AE31" i="2"/>
  <c r="AD31" i="2"/>
  <c r="AB31" i="2"/>
  <c r="AA31" i="2"/>
  <c r="Z31" i="2"/>
  <c r="Y31" i="2"/>
  <c r="W31" i="2"/>
  <c r="V31" i="2"/>
  <c r="U31" i="2"/>
  <c r="T31" i="2"/>
  <c r="R31" i="2"/>
  <c r="Q31" i="2"/>
  <c r="P31" i="2"/>
  <c r="O31" i="2"/>
  <c r="M31" i="2"/>
  <c r="L31" i="2"/>
  <c r="K31" i="2"/>
  <c r="J31" i="2"/>
  <c r="H31" i="2"/>
  <c r="G31" i="2"/>
  <c r="AL30" i="2"/>
  <c r="AK30" i="2"/>
  <c r="AJ30" i="2"/>
  <c r="AI30" i="2"/>
  <c r="AG30" i="2"/>
  <c r="AF30" i="2"/>
  <c r="AE30" i="2"/>
  <c r="AD30" i="2"/>
  <c r="AB30" i="2"/>
  <c r="AA30" i="2"/>
  <c r="Z30" i="2"/>
  <c r="Y30" i="2"/>
  <c r="W30" i="2"/>
  <c r="V30" i="2"/>
  <c r="U30" i="2"/>
  <c r="T30" i="2"/>
  <c r="R30" i="2"/>
  <c r="Q30" i="2"/>
  <c r="P30" i="2"/>
  <c r="O30" i="2"/>
  <c r="M30" i="2"/>
  <c r="L30" i="2"/>
  <c r="K30" i="2"/>
  <c r="J30" i="2"/>
  <c r="H30" i="2"/>
  <c r="G30" i="2"/>
  <c r="AL29" i="2"/>
  <c r="AK29" i="2"/>
  <c r="AJ29" i="2"/>
  <c r="AI29" i="2"/>
  <c r="AG29" i="2"/>
  <c r="AF29" i="2"/>
  <c r="AE29" i="2"/>
  <c r="AD29" i="2"/>
  <c r="AB29" i="2"/>
  <c r="AA29" i="2"/>
  <c r="Z29" i="2"/>
  <c r="Y29" i="2"/>
  <c r="W29" i="2"/>
  <c r="V29" i="2"/>
  <c r="U29" i="2"/>
  <c r="T29" i="2"/>
  <c r="R29" i="2"/>
  <c r="Q29" i="2"/>
  <c r="P29" i="2"/>
  <c r="O29" i="2"/>
  <c r="M29" i="2"/>
  <c r="L29" i="2"/>
  <c r="K29" i="2"/>
  <c r="J29" i="2"/>
  <c r="H29" i="2"/>
  <c r="G29" i="2"/>
  <c r="AL28" i="2"/>
  <c r="AK28" i="2"/>
  <c r="AJ28" i="2"/>
  <c r="AI28" i="2"/>
  <c r="AG28" i="2"/>
  <c r="AF28" i="2"/>
  <c r="AE28" i="2"/>
  <c r="AD28" i="2"/>
  <c r="AB28" i="2"/>
  <c r="AA28" i="2"/>
  <c r="Z28" i="2"/>
  <c r="Y28" i="2"/>
  <c r="W28" i="2"/>
  <c r="V28" i="2"/>
  <c r="U28" i="2"/>
  <c r="T28" i="2"/>
  <c r="R28" i="2"/>
  <c r="Q28" i="2"/>
  <c r="P28" i="2"/>
  <c r="O28" i="2"/>
  <c r="M28" i="2"/>
  <c r="L28" i="2"/>
  <c r="K28" i="2"/>
  <c r="J28" i="2"/>
  <c r="H28" i="2"/>
  <c r="G28" i="2"/>
  <c r="AL27" i="2"/>
  <c r="AK27" i="2"/>
  <c r="AJ27" i="2"/>
  <c r="AI27" i="2"/>
  <c r="AG27" i="2"/>
  <c r="AF27" i="2"/>
  <c r="AE27" i="2"/>
  <c r="AD27" i="2"/>
  <c r="AB27" i="2"/>
  <c r="AA27" i="2"/>
  <c r="Z27" i="2"/>
  <c r="Y27" i="2"/>
  <c r="W27" i="2"/>
  <c r="V27" i="2"/>
  <c r="U27" i="2"/>
  <c r="T27" i="2"/>
  <c r="R27" i="2"/>
  <c r="Q27" i="2"/>
  <c r="P27" i="2"/>
  <c r="O27" i="2"/>
  <c r="M27" i="2"/>
  <c r="L27" i="2"/>
  <c r="K27" i="2"/>
  <c r="J27" i="2"/>
  <c r="H27" i="2"/>
  <c r="G27" i="2"/>
  <c r="AL26" i="2"/>
  <c r="AK26" i="2"/>
  <c r="AJ26" i="2"/>
  <c r="AI26" i="2"/>
  <c r="AG26" i="2"/>
  <c r="AF26" i="2"/>
  <c r="AE26" i="2"/>
  <c r="AD26" i="2"/>
  <c r="AB26" i="2"/>
  <c r="AA26" i="2"/>
  <c r="Z26" i="2"/>
  <c r="Y26" i="2"/>
  <c r="W26" i="2"/>
  <c r="V26" i="2"/>
  <c r="U26" i="2"/>
  <c r="T26" i="2"/>
  <c r="R26" i="2"/>
  <c r="Q26" i="2"/>
  <c r="P26" i="2"/>
  <c r="O26" i="2"/>
  <c r="M26" i="2"/>
  <c r="L26" i="2"/>
  <c r="K26" i="2"/>
  <c r="J26" i="2"/>
  <c r="H26" i="2"/>
  <c r="G26" i="2"/>
  <c r="F26" i="2"/>
  <c r="E26" i="2"/>
  <c r="AL25" i="2"/>
  <c r="AK25" i="2"/>
  <c r="AJ25" i="2"/>
  <c r="AI25" i="2"/>
  <c r="AG25" i="2"/>
  <c r="AF25" i="2"/>
  <c r="AE25" i="2"/>
  <c r="AD25" i="2"/>
  <c r="AB25" i="2"/>
  <c r="AA25" i="2"/>
  <c r="Z25" i="2"/>
  <c r="Y25" i="2"/>
  <c r="W25" i="2"/>
  <c r="V25" i="2"/>
  <c r="U25" i="2"/>
  <c r="T25" i="2"/>
  <c r="R25" i="2"/>
  <c r="Q25" i="2"/>
  <c r="P25" i="2"/>
  <c r="O25" i="2"/>
  <c r="M25" i="2"/>
  <c r="L25" i="2"/>
  <c r="K25" i="2"/>
  <c r="J25" i="2"/>
  <c r="H25" i="2"/>
  <c r="G25" i="2"/>
  <c r="F25" i="2"/>
  <c r="E25" i="2"/>
  <c r="AL24" i="2"/>
  <c r="AK24" i="2"/>
  <c r="AJ24" i="2"/>
  <c r="AI24" i="2"/>
  <c r="AG24" i="2"/>
  <c r="AF24" i="2"/>
  <c r="AE24" i="2"/>
  <c r="AD24" i="2"/>
  <c r="AB24" i="2"/>
  <c r="AA24" i="2"/>
  <c r="Z24" i="2"/>
  <c r="Y24" i="2"/>
  <c r="W24" i="2"/>
  <c r="V24" i="2"/>
  <c r="U24" i="2"/>
  <c r="T24" i="2"/>
  <c r="R24" i="2"/>
  <c r="Q24" i="2"/>
  <c r="P24" i="2"/>
  <c r="O24" i="2"/>
  <c r="M24" i="2"/>
  <c r="L24" i="2"/>
  <c r="K24" i="2"/>
  <c r="J24" i="2"/>
  <c r="H24" i="2"/>
  <c r="G24" i="2"/>
  <c r="F24" i="2"/>
  <c r="E24" i="2"/>
  <c r="AL23" i="2"/>
  <c r="AK23" i="2"/>
  <c r="AJ23" i="2"/>
  <c r="AI23" i="2"/>
  <c r="AG23" i="2"/>
  <c r="AF23" i="2"/>
  <c r="AE23" i="2"/>
  <c r="AD23" i="2"/>
  <c r="AB23" i="2"/>
  <c r="AA23" i="2"/>
  <c r="Z23" i="2"/>
  <c r="Y23" i="2"/>
  <c r="W23" i="2"/>
  <c r="V23" i="2"/>
  <c r="U23" i="2"/>
  <c r="T23" i="2"/>
  <c r="R23" i="2"/>
  <c r="Q23" i="2"/>
  <c r="P23" i="2"/>
  <c r="O23" i="2"/>
  <c r="M23" i="2"/>
  <c r="L23" i="2"/>
  <c r="J23" i="2"/>
  <c r="H23" i="2"/>
  <c r="G23" i="2"/>
  <c r="F23" i="2"/>
  <c r="E23" i="2"/>
  <c r="AL22" i="2"/>
  <c r="AK22" i="2"/>
  <c r="AJ22" i="2"/>
  <c r="AI22" i="2"/>
  <c r="AG22" i="2"/>
  <c r="AF22" i="2"/>
  <c r="AE22" i="2"/>
  <c r="AD22" i="2"/>
  <c r="AB22" i="2"/>
  <c r="AA22" i="2"/>
  <c r="Z22" i="2"/>
  <c r="Y22" i="2"/>
  <c r="W22" i="2"/>
  <c r="V22" i="2"/>
  <c r="U22" i="2"/>
  <c r="T22" i="2"/>
  <c r="R22" i="2"/>
  <c r="Q22" i="2"/>
  <c r="P22" i="2"/>
  <c r="O22" i="2"/>
  <c r="M22" i="2"/>
  <c r="L22" i="2"/>
  <c r="K22" i="2"/>
  <c r="J22" i="2"/>
  <c r="H22" i="2"/>
  <c r="G22" i="2"/>
  <c r="F22" i="2"/>
  <c r="E22" i="2"/>
  <c r="AL21" i="2"/>
  <c r="AK21" i="2"/>
  <c r="AJ21" i="2"/>
  <c r="AI21" i="2"/>
  <c r="AG21" i="2"/>
  <c r="AF21" i="2"/>
  <c r="AE21" i="2"/>
  <c r="AD21" i="2"/>
  <c r="AB21" i="2"/>
  <c r="AA21" i="2"/>
  <c r="Z21" i="2"/>
  <c r="Y21" i="2"/>
  <c r="W21" i="2"/>
  <c r="V21" i="2"/>
  <c r="U21" i="2"/>
  <c r="T21" i="2"/>
  <c r="R21" i="2"/>
  <c r="Q21" i="2"/>
  <c r="P21" i="2"/>
  <c r="O21" i="2"/>
  <c r="M21" i="2"/>
  <c r="L21" i="2"/>
  <c r="K21" i="2"/>
  <c r="J21" i="2"/>
  <c r="H21" i="2"/>
  <c r="G21" i="2"/>
  <c r="F21" i="2"/>
  <c r="E21" i="2"/>
  <c r="AL20" i="2"/>
  <c r="AK20" i="2"/>
  <c r="AJ20" i="2"/>
  <c r="AI20" i="2"/>
  <c r="AG20" i="2"/>
  <c r="AF20" i="2"/>
  <c r="AE20" i="2"/>
  <c r="AD20" i="2"/>
  <c r="AB20" i="2"/>
  <c r="AA20" i="2"/>
  <c r="Z20" i="2"/>
  <c r="Y20" i="2"/>
  <c r="W20" i="2"/>
  <c r="V20" i="2"/>
  <c r="U20" i="2"/>
  <c r="T20" i="2"/>
  <c r="R20" i="2"/>
  <c r="Q20" i="2"/>
  <c r="P20" i="2"/>
  <c r="O20" i="2"/>
  <c r="M20" i="2"/>
  <c r="L20" i="2"/>
  <c r="K20" i="2"/>
  <c r="J20" i="2"/>
  <c r="H20" i="2"/>
  <c r="G20" i="2"/>
  <c r="F20" i="2"/>
  <c r="E20" i="2"/>
  <c r="AL19" i="2"/>
  <c r="AK19" i="2"/>
  <c r="AJ19" i="2"/>
  <c r="AI19" i="2"/>
  <c r="AG19" i="2"/>
  <c r="AF19" i="2"/>
  <c r="AE19" i="2"/>
  <c r="AD19" i="2"/>
  <c r="AB19" i="2"/>
  <c r="AA19" i="2"/>
  <c r="Z19" i="2"/>
  <c r="Y19" i="2"/>
  <c r="W19" i="2"/>
  <c r="V19" i="2"/>
  <c r="U19" i="2"/>
  <c r="T19" i="2"/>
  <c r="R19" i="2"/>
  <c r="Q19" i="2"/>
  <c r="P19" i="2"/>
  <c r="O19" i="2"/>
  <c r="M19" i="2"/>
  <c r="L19" i="2"/>
  <c r="K19" i="2"/>
  <c r="J19" i="2"/>
  <c r="H19" i="2"/>
  <c r="G19" i="2"/>
  <c r="F19" i="2"/>
  <c r="E19" i="2"/>
  <c r="D29" i="1"/>
  <c r="R29" i="1" s="1"/>
  <c r="J7" i="2"/>
  <c r="J12" i="2"/>
  <c r="J6" i="2"/>
  <c r="J11" i="2"/>
  <c r="J10" i="2"/>
  <c r="J8" i="2"/>
  <c r="K26" i="1" l="1"/>
  <c r="K28" i="1"/>
  <c r="K29" i="1"/>
  <c r="K24" i="1"/>
  <c r="K30" i="1"/>
  <c r="K25" i="1"/>
  <c r="M23" i="1"/>
  <c r="H23" i="1"/>
  <c r="I23" i="1" s="1"/>
  <c r="R7" i="1"/>
  <c r="S7" i="1" s="1"/>
  <c r="T7" i="1" s="1"/>
  <c r="U7" i="1" s="1"/>
  <c r="R9" i="1"/>
  <c r="K22" i="1"/>
  <c r="J13" i="2"/>
  <c r="J9" i="2"/>
  <c r="S9" i="1" l="1"/>
  <c r="K27" i="1"/>
  <c r="K31" i="1"/>
  <c r="J23" i="1"/>
  <c r="N8" i="1" s="1"/>
  <c r="T8" i="1" s="1"/>
  <c r="U8" i="1" s="1"/>
  <c r="T9" i="1"/>
  <c r="U9" i="1" s="1"/>
  <c r="V8" i="1" l="1"/>
  <c r="R4" i="1" s="1"/>
</calcChain>
</file>

<file path=xl/sharedStrings.xml><?xml version="1.0" encoding="utf-8"?>
<sst xmlns="http://schemas.openxmlformats.org/spreadsheetml/2006/main" count="131" uniqueCount="121">
  <si>
    <t>F2</t>
  </si>
  <si>
    <t>F1</t>
    <phoneticPr fontId="11"/>
  </si>
  <si>
    <t>Is</t>
    <phoneticPr fontId="11"/>
  </si>
  <si>
    <t>-</t>
  </si>
  <si>
    <t>○</t>
    <phoneticPr fontId="11"/>
  </si>
  <si>
    <t>-</t>
    <phoneticPr fontId="11"/>
  </si>
  <si>
    <r>
      <rPr>
        <sz val="10"/>
        <color theme="1"/>
        <rFont val="ＭＳ Ｐ明朝"/>
        <family val="1"/>
        <charset val="128"/>
      </rPr>
      <t xml:space="preserve">地層
</t>
    </r>
    <r>
      <rPr>
        <sz val="10"/>
        <color theme="1"/>
        <rFont val="Times New Roman"/>
        <family val="1"/>
      </rPr>
      <t>No.</t>
    </r>
    <rPh sb="0" eb="2">
      <t>チソウ</t>
    </rPh>
    <phoneticPr fontId="11"/>
  </si>
  <si>
    <r>
      <rPr>
        <sz val="10"/>
        <color theme="1"/>
        <rFont val="ＭＳ Ｐ明朝"/>
        <family val="1"/>
        <charset val="128"/>
      </rPr>
      <t>地層
名称</t>
    </r>
    <rPh sb="0" eb="2">
      <t>チソウ</t>
    </rPh>
    <rPh sb="3" eb="5">
      <t>メイショウ</t>
    </rPh>
    <phoneticPr fontId="11"/>
  </si>
  <si>
    <r>
      <rPr>
        <sz val="10"/>
        <color theme="1"/>
        <rFont val="ＭＳ Ｐ明朝"/>
        <family val="1"/>
        <charset val="128"/>
      </rPr>
      <t>地層の
厚さ
（</t>
    </r>
    <r>
      <rPr>
        <sz val="10"/>
        <color theme="1"/>
        <rFont val="Times New Roman"/>
        <family val="1"/>
      </rPr>
      <t>m</t>
    </r>
    <r>
      <rPr>
        <sz val="10"/>
        <color theme="1"/>
        <rFont val="ＭＳ Ｐ明朝"/>
        <family val="1"/>
        <charset val="128"/>
      </rPr>
      <t>）</t>
    </r>
    <phoneticPr fontId="11"/>
  </si>
  <si>
    <r>
      <rPr>
        <sz val="10"/>
        <color theme="1"/>
        <rFont val="ＭＳ Ｐ明朝"/>
        <family val="1"/>
        <charset val="128"/>
      </rPr>
      <t xml:space="preserve">有効
拘束圧
</t>
    </r>
    <r>
      <rPr>
        <i/>
        <sz val="10"/>
        <color theme="1"/>
        <rFont val="Times New Roman"/>
        <family val="1"/>
      </rPr>
      <t>σ</t>
    </r>
    <r>
      <rPr>
        <i/>
        <vertAlign val="subscript"/>
        <sz val="10"/>
        <color theme="1"/>
        <rFont val="ＭＳ Ｐ明朝"/>
        <family val="1"/>
        <charset val="128"/>
      </rPr>
      <t>ｃ</t>
    </r>
    <r>
      <rPr>
        <sz val="10"/>
        <color theme="1"/>
        <rFont val="Times New Roman"/>
        <family val="1"/>
      </rPr>
      <t>’
(kN/m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Ph sb="0" eb="1">
      <t>アリ</t>
    </rPh>
    <rPh sb="3" eb="5">
      <t>コウソク</t>
    </rPh>
    <rPh sb="5" eb="6">
      <t>アツ</t>
    </rPh>
    <phoneticPr fontId="12"/>
  </si>
  <si>
    <r>
      <rPr>
        <sz val="10"/>
        <color theme="1"/>
        <rFont val="ＭＳ Ｐ明朝"/>
        <family val="1"/>
        <charset val="128"/>
      </rPr>
      <t xml:space="preserve">平均
</t>
    </r>
    <r>
      <rPr>
        <sz val="10"/>
        <color theme="1"/>
        <rFont val="Times New Roman"/>
        <family val="1"/>
      </rPr>
      <t>N</t>
    </r>
    <r>
      <rPr>
        <sz val="10"/>
        <color theme="1"/>
        <rFont val="ＭＳ Ｐ明朝"/>
        <family val="1"/>
        <charset val="128"/>
      </rPr>
      <t>値</t>
    </r>
    <rPh sb="0" eb="2">
      <t>ヘイキン</t>
    </rPh>
    <rPh sb="4" eb="5">
      <t>チ</t>
    </rPh>
    <phoneticPr fontId="11"/>
  </si>
  <si>
    <r>
      <rPr>
        <sz val="10"/>
        <color theme="1"/>
        <rFont val="ＭＳ Ｐ明朝"/>
        <family val="1"/>
        <charset val="128"/>
      </rPr>
      <t xml:space="preserve">繰返し三軸強度比
</t>
    </r>
    <r>
      <rPr>
        <sz val="10"/>
        <color theme="1"/>
        <rFont val="Times New Roman"/>
        <family val="1"/>
      </rPr>
      <t>R</t>
    </r>
    <r>
      <rPr>
        <vertAlign val="subscript"/>
        <sz val="10"/>
        <color theme="1"/>
        <rFont val="Times New Roman"/>
        <family val="1"/>
      </rPr>
      <t>L</t>
    </r>
    <rPh sb="0" eb="2">
      <t>クリカエ</t>
    </rPh>
    <rPh sb="3" eb="5">
      <t>サンジク</t>
    </rPh>
    <rPh sb="5" eb="7">
      <t>キョウド</t>
    </rPh>
    <rPh sb="7" eb="8">
      <t>ヒ</t>
    </rPh>
    <phoneticPr fontId="11"/>
  </si>
  <si>
    <r>
      <rPr>
        <sz val="10"/>
        <color theme="1"/>
        <rFont val="ＭＳ Ｐ明朝"/>
        <family val="1"/>
        <charset val="128"/>
      </rPr>
      <t xml:space="preserve">液状化に
対する
抵抗比
</t>
    </r>
    <r>
      <rPr>
        <sz val="10"/>
        <color theme="1"/>
        <rFont val="Times New Roman"/>
        <family val="1"/>
      </rPr>
      <t>F</t>
    </r>
    <r>
      <rPr>
        <vertAlign val="subscript"/>
        <sz val="10"/>
        <color theme="1"/>
        <rFont val="Times New Roman"/>
        <family val="1"/>
      </rPr>
      <t>L</t>
    </r>
    <rPh sb="0" eb="3">
      <t>エキジョウカ</t>
    </rPh>
    <rPh sb="5" eb="6">
      <t>タイ</t>
    </rPh>
    <rPh sb="9" eb="11">
      <t>テイコウ</t>
    </rPh>
    <rPh sb="11" eb="12">
      <t>ヒ</t>
    </rPh>
    <phoneticPr fontId="11"/>
  </si>
  <si>
    <r>
      <rPr>
        <sz val="10"/>
        <color theme="1"/>
        <rFont val="ＭＳ Ｐ明朝"/>
        <family val="1"/>
        <charset val="128"/>
      </rPr>
      <t>せん断剛性
（液状化後）</t>
    </r>
    <r>
      <rPr>
        <sz val="10"/>
        <color theme="1"/>
        <rFont val="Times New Roman"/>
        <family val="1"/>
      </rPr>
      <t xml:space="preserve">
G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(kN/m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Ph sb="2" eb="3">
      <t>ダン</t>
    </rPh>
    <rPh sb="3" eb="5">
      <t>ゴウセイ</t>
    </rPh>
    <rPh sb="7" eb="10">
      <t>エキジョウカ</t>
    </rPh>
    <rPh sb="10" eb="11">
      <t>アト</t>
    </rPh>
    <phoneticPr fontId="11"/>
  </si>
  <si>
    <r>
      <rPr>
        <sz val="10"/>
        <color theme="1"/>
        <rFont val="ＭＳ Ｐ明朝"/>
        <family val="1"/>
        <charset val="128"/>
      </rPr>
      <t>せん断剛性
低下率
〔</t>
    </r>
    <r>
      <rPr>
        <sz val="10"/>
        <color theme="1"/>
        <rFont val="Times New Roman"/>
        <family val="1"/>
      </rPr>
      <t>G1/G2</t>
    </r>
    <r>
      <rPr>
        <sz val="10"/>
        <color theme="1"/>
        <rFont val="ＭＳ Ｐ明朝"/>
        <family val="1"/>
        <charset val="128"/>
      </rPr>
      <t>〕</t>
    </r>
    <rPh sb="2" eb="3">
      <t>ダン</t>
    </rPh>
    <rPh sb="3" eb="5">
      <t>ゴウセイ</t>
    </rPh>
    <rPh sb="6" eb="8">
      <t>テイカ</t>
    </rPh>
    <rPh sb="8" eb="9">
      <t>リツ</t>
    </rPh>
    <phoneticPr fontId="11"/>
  </si>
  <si>
    <r>
      <rPr>
        <sz val="10"/>
        <color theme="1"/>
        <rFont val="ＭＳ Ｐ明朝"/>
        <family val="1"/>
        <charset val="128"/>
      </rPr>
      <t>せん断剛性
（液状化後）</t>
    </r>
    <r>
      <rPr>
        <sz val="10"/>
        <color theme="1"/>
        <rFont val="Times New Roman"/>
        <family val="1"/>
      </rPr>
      <t xml:space="preserve">
G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(kN/m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)
</t>
    </r>
    <r>
      <rPr>
        <sz val="10"/>
        <color theme="1"/>
        <rFont val="ＭＳ Ｐ明朝"/>
        <family val="1"/>
        <charset val="128"/>
      </rPr>
      <t>〔グラフ〕</t>
    </r>
    <rPh sb="2" eb="3">
      <t>ダン</t>
    </rPh>
    <rPh sb="3" eb="5">
      <t>ゴウセイ</t>
    </rPh>
    <rPh sb="7" eb="10">
      <t>エキジョウカ</t>
    </rPh>
    <rPh sb="10" eb="11">
      <t>アト</t>
    </rPh>
    <phoneticPr fontId="11"/>
  </si>
  <si>
    <r>
      <t xml:space="preserve">L/B
</t>
    </r>
    <r>
      <rPr>
        <sz val="10"/>
        <color theme="1"/>
        <rFont val="ＭＳ Ｐ明朝"/>
        <family val="1"/>
        <charset val="128"/>
      </rPr>
      <t>【</t>
    </r>
    <r>
      <rPr>
        <sz val="10"/>
        <color theme="1"/>
        <rFont val="Times New Roman"/>
        <family val="1"/>
      </rPr>
      <t xml:space="preserve">I </t>
    </r>
    <r>
      <rPr>
        <sz val="10"/>
        <color theme="1"/>
        <rFont val="ＭＳ Ｐ明朝"/>
        <family val="1"/>
        <charset val="128"/>
      </rPr>
      <t>】</t>
    </r>
    <phoneticPr fontId="11"/>
  </si>
  <si>
    <r>
      <t xml:space="preserve">H/B
</t>
    </r>
    <r>
      <rPr>
        <sz val="10"/>
        <color theme="1"/>
        <rFont val="ＭＳ Ｐ明朝"/>
        <family val="1"/>
        <charset val="128"/>
      </rPr>
      <t>【</t>
    </r>
    <r>
      <rPr>
        <sz val="10"/>
        <color theme="1"/>
        <rFont val="Times New Roman"/>
        <family val="1"/>
      </rPr>
      <t xml:space="preserve">d </t>
    </r>
    <r>
      <rPr>
        <sz val="10"/>
        <color theme="1"/>
        <rFont val="ＭＳ Ｐ明朝"/>
        <family val="1"/>
        <charset val="128"/>
      </rPr>
      <t>】</t>
    </r>
    <phoneticPr fontId="11"/>
  </si>
  <si>
    <r>
      <rPr>
        <sz val="10"/>
        <color theme="1"/>
        <rFont val="ＭＳ Ｐ明朝"/>
        <family val="1"/>
        <charset val="128"/>
      </rPr>
      <t>地盤の
ポアソン比
【</t>
    </r>
    <r>
      <rPr>
        <i/>
        <sz val="10"/>
        <color theme="1"/>
        <rFont val="Times New Roman"/>
        <family val="1"/>
      </rPr>
      <t>v</t>
    </r>
    <r>
      <rPr>
        <i/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ＭＳ Ｐ明朝"/>
        <family val="1"/>
        <charset val="128"/>
      </rPr>
      <t xml:space="preserve">】
</t>
    </r>
    <r>
      <rPr>
        <sz val="9"/>
        <color theme="1"/>
        <rFont val="ＭＳ Ｐ明朝"/>
        <family val="1"/>
        <charset val="128"/>
      </rPr>
      <t>（液状化前）</t>
    </r>
    <rPh sb="0" eb="2">
      <t>ジバン</t>
    </rPh>
    <rPh sb="8" eb="9">
      <t>ヒ</t>
    </rPh>
    <rPh sb="16" eb="19">
      <t>エキジョウカ</t>
    </rPh>
    <rPh sb="19" eb="20">
      <t>マエ</t>
    </rPh>
    <phoneticPr fontId="11"/>
  </si>
  <si>
    <r>
      <rPr>
        <sz val="10"/>
        <color theme="1"/>
        <rFont val="ＭＳ Ｐ明朝"/>
        <family val="1"/>
        <charset val="128"/>
      </rPr>
      <t>地盤の
ポアソン比
【</t>
    </r>
    <r>
      <rPr>
        <i/>
        <sz val="10"/>
        <color theme="1"/>
        <rFont val="Times New Roman"/>
        <family val="1"/>
      </rPr>
      <t>v</t>
    </r>
    <r>
      <rPr>
        <i/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ＭＳ Ｐ明朝"/>
        <family val="1"/>
        <charset val="128"/>
      </rPr>
      <t xml:space="preserve">】
</t>
    </r>
    <r>
      <rPr>
        <sz val="9"/>
        <color theme="1"/>
        <rFont val="ＭＳ Ｐ明朝"/>
        <family val="1"/>
        <charset val="128"/>
      </rPr>
      <t>（液状化後）</t>
    </r>
    <rPh sb="0" eb="2">
      <t>ジバン</t>
    </rPh>
    <rPh sb="8" eb="9">
      <t>ヒ</t>
    </rPh>
    <rPh sb="16" eb="19">
      <t>エキジョウカ</t>
    </rPh>
    <rPh sb="19" eb="20">
      <t>ゴ</t>
    </rPh>
    <phoneticPr fontId="11"/>
  </si>
  <si>
    <t>G1/σc’</t>
    <phoneticPr fontId="11"/>
  </si>
  <si>
    <r>
      <rPr>
        <sz val="11"/>
        <color theme="1"/>
        <rFont val="ＭＳ 明朝"/>
        <family val="1"/>
        <charset val="128"/>
      </rPr>
      <t>【</t>
    </r>
    <r>
      <rPr>
        <sz val="11"/>
        <color theme="1"/>
        <rFont val="Times New Roman"/>
        <family val="1"/>
      </rPr>
      <t>q</t>
    </r>
    <r>
      <rPr>
        <sz val="11"/>
        <color theme="1"/>
        <rFont val="ＭＳ 明朝"/>
        <family val="1"/>
        <charset val="128"/>
      </rPr>
      <t>】基礎の平均荷重度（</t>
    </r>
    <r>
      <rPr>
        <sz val="11"/>
        <color theme="1"/>
        <rFont val="Times New Roman"/>
        <family val="1"/>
      </rPr>
      <t>kN/m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ＭＳ 明朝"/>
        <family val="1"/>
        <charset val="128"/>
      </rPr>
      <t>）</t>
    </r>
    <rPh sb="3" eb="5">
      <t>キソ</t>
    </rPh>
    <rPh sb="6" eb="8">
      <t>ヘイキン</t>
    </rPh>
    <rPh sb="8" eb="10">
      <t>カジュウ</t>
    </rPh>
    <rPh sb="10" eb="11">
      <t>ド</t>
    </rPh>
    <phoneticPr fontId="11"/>
  </si>
  <si>
    <t>a</t>
    <phoneticPr fontId="11"/>
  </si>
  <si>
    <t>b</t>
    <phoneticPr fontId="11"/>
  </si>
  <si>
    <t>c</t>
    <phoneticPr fontId="11"/>
  </si>
  <si>
    <t>G1/σc’の算出</t>
    <rPh sb="7" eb="9">
      <t>サンシュツ</t>
    </rPh>
    <phoneticPr fontId="11"/>
  </si>
  <si>
    <r>
      <rPr>
        <sz val="14"/>
        <color theme="1"/>
        <rFont val="ＭＳ Ｐ明朝"/>
        <family val="1"/>
        <charset val="128"/>
      </rPr>
      <t>地層</t>
    </r>
    <r>
      <rPr>
        <sz val="14"/>
        <color theme="1"/>
        <rFont val="Times New Roman"/>
        <family val="1"/>
      </rPr>
      <t xml:space="preserve">
No.</t>
    </r>
    <rPh sb="0" eb="2">
      <t>チソウ</t>
    </rPh>
    <phoneticPr fontId="11"/>
  </si>
  <si>
    <t>RL</t>
    <phoneticPr fontId="11"/>
  </si>
  <si>
    <t>FL</t>
    <phoneticPr fontId="11"/>
  </si>
  <si>
    <t>：リンク変換</t>
    <rPh sb="4" eb="6">
      <t>ヘンカン</t>
    </rPh>
    <phoneticPr fontId="11"/>
  </si>
  <si>
    <t>：テーブルより算出（規定値）</t>
    <rPh sb="7" eb="9">
      <t>サンシュツ</t>
    </rPh>
    <rPh sb="10" eb="13">
      <t>キテイチ</t>
    </rPh>
    <phoneticPr fontId="11"/>
  </si>
  <si>
    <t>：計算式より算出（規定値）</t>
    <rPh sb="1" eb="3">
      <t>ケイサン</t>
    </rPh>
    <rPh sb="3" eb="4">
      <t>シキ</t>
    </rPh>
    <rPh sb="6" eb="8">
      <t>サンシュツ</t>
    </rPh>
    <rPh sb="9" eb="12">
      <t>キテイチ</t>
    </rPh>
    <phoneticPr fontId="11"/>
  </si>
  <si>
    <t>：上下の規定値より算出（線形補完）</t>
    <rPh sb="1" eb="3">
      <t>ジョウゲ</t>
    </rPh>
    <rPh sb="4" eb="7">
      <t>キテイチ</t>
    </rPh>
    <rPh sb="9" eb="11">
      <t>サンシュツ</t>
    </rPh>
    <rPh sb="12" eb="14">
      <t>センケイ</t>
    </rPh>
    <rPh sb="14" eb="16">
      <t>ホカン</t>
    </rPh>
    <phoneticPr fontId="11"/>
  </si>
  <si>
    <t>RL、FL、G1/σc’の関係表</t>
    <rPh sb="13" eb="15">
      <t>カンケイ</t>
    </rPh>
    <rPh sb="15" eb="16">
      <t>ヒョウ</t>
    </rPh>
    <phoneticPr fontId="11"/>
  </si>
  <si>
    <t>RL=0.15</t>
    <phoneticPr fontId="11"/>
  </si>
  <si>
    <t>RL=0.16</t>
    <phoneticPr fontId="11"/>
  </si>
  <si>
    <t>RL= 0.17</t>
    <phoneticPr fontId="11"/>
  </si>
  <si>
    <t>RL= 0.18</t>
  </si>
  <si>
    <t>RL= 0.19</t>
  </si>
  <si>
    <t>RL= 0.20</t>
    <phoneticPr fontId="11"/>
  </si>
  <si>
    <t>RL= 0.21</t>
  </si>
  <si>
    <t>RL= 0.22</t>
  </si>
  <si>
    <t>RL= 0.23</t>
  </si>
  <si>
    <t>RL= 0.24</t>
  </si>
  <si>
    <t>RL=0.25</t>
    <phoneticPr fontId="11"/>
  </si>
  <si>
    <t>RL=0.26</t>
  </si>
  <si>
    <t>RL=0.27</t>
  </si>
  <si>
    <t>RL=0.28</t>
  </si>
  <si>
    <t>RL=0.29</t>
  </si>
  <si>
    <t>RL=0.30</t>
    <phoneticPr fontId="11"/>
  </si>
  <si>
    <t>RL=0.31</t>
  </si>
  <si>
    <t>RL=0.32</t>
  </si>
  <si>
    <t>RL=0.33</t>
  </si>
  <si>
    <t>RL=0.34</t>
  </si>
  <si>
    <t>RL=0.35</t>
    <phoneticPr fontId="11"/>
  </si>
  <si>
    <t>RL=0.36</t>
  </si>
  <si>
    <t>RL=0.37</t>
  </si>
  <si>
    <t>RL=0.38</t>
  </si>
  <si>
    <t>RL=0.39</t>
  </si>
  <si>
    <t>RL=0.40</t>
    <phoneticPr fontId="11"/>
  </si>
  <si>
    <t>RL=0.41</t>
  </si>
  <si>
    <t>RL=0.42</t>
  </si>
  <si>
    <t>RL=0.43</t>
  </si>
  <si>
    <t>RL=0.44</t>
  </si>
  <si>
    <t>RL=0.45</t>
    <phoneticPr fontId="11"/>
  </si>
  <si>
    <t>RL=0.46</t>
  </si>
  <si>
    <t>RL=0.47</t>
  </si>
  <si>
    <t>RL=0.48</t>
  </si>
  <si>
    <t>RL=0.49</t>
  </si>
  <si>
    <t>RL=0.50</t>
    <phoneticPr fontId="11"/>
  </si>
  <si>
    <t>FL=0</t>
    <phoneticPr fontId="11"/>
  </si>
  <si>
    <t>FL=0.1</t>
    <phoneticPr fontId="11"/>
  </si>
  <si>
    <t>FL=0.2</t>
    <phoneticPr fontId="11"/>
  </si>
  <si>
    <t>FL=0.3</t>
    <phoneticPr fontId="11"/>
  </si>
  <si>
    <t>FL=0.4</t>
    <phoneticPr fontId="11"/>
  </si>
  <si>
    <t>FL=0.5</t>
    <phoneticPr fontId="11"/>
  </si>
  <si>
    <t>FL=0.6</t>
    <phoneticPr fontId="11"/>
  </si>
  <si>
    <t>FL=0.7</t>
    <phoneticPr fontId="11"/>
  </si>
  <si>
    <t>FL=0.8</t>
  </si>
  <si>
    <t>FL=0.9</t>
  </si>
  <si>
    <t>FL=1.0</t>
    <phoneticPr fontId="11"/>
  </si>
  <si>
    <t>FL=1.1</t>
    <phoneticPr fontId="11"/>
  </si>
  <si>
    <t>FL=1.2</t>
    <phoneticPr fontId="11"/>
  </si>
  <si>
    <r>
      <rPr>
        <sz val="10"/>
        <color theme="1"/>
        <rFont val="ＭＳ Ｐ明朝"/>
        <family val="1"/>
        <charset val="128"/>
      </rPr>
      <t>せん断剛性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Ｐ明朝"/>
        <family val="1"/>
        <charset val="128"/>
      </rPr>
      <t>低下率</t>
    </r>
    <rPh sb="2" eb="3">
      <t>ダン</t>
    </rPh>
    <rPh sb="3" eb="5">
      <t>ゴウセイ</t>
    </rPh>
    <rPh sb="6" eb="8">
      <t>テイカ</t>
    </rPh>
    <rPh sb="8" eb="9">
      <t>リツ</t>
    </rPh>
    <phoneticPr fontId="11"/>
  </si>
  <si>
    <t>Is/E</t>
    <phoneticPr fontId="11"/>
  </si>
  <si>
    <r>
      <rPr>
        <sz val="9"/>
        <color theme="1"/>
        <rFont val="ＭＳ Ｐ明朝"/>
        <family val="1"/>
        <charset val="128"/>
      </rPr>
      <t>剛性低下前の
ヤング率【</t>
    </r>
    <r>
      <rPr>
        <sz val="9"/>
        <color theme="1"/>
        <rFont val="Times New Roman"/>
        <family val="1"/>
      </rPr>
      <t>E</t>
    </r>
    <r>
      <rPr>
        <vertAlign val="subscript"/>
        <sz val="9"/>
        <color theme="1"/>
        <rFont val="Times New Roman"/>
        <family val="1"/>
      </rPr>
      <t>2</t>
    </r>
    <r>
      <rPr>
        <sz val="9"/>
        <color theme="1"/>
        <rFont val="ＭＳ Ｐ明朝"/>
        <family val="1"/>
        <charset val="128"/>
      </rPr>
      <t xml:space="preserve">】
</t>
    </r>
    <r>
      <rPr>
        <sz val="9"/>
        <color theme="1"/>
        <rFont val="Times New Roman"/>
        <family val="1"/>
      </rPr>
      <t>2800×</t>
    </r>
    <r>
      <rPr>
        <sz val="9"/>
        <color theme="1"/>
        <rFont val="ＭＳ Ｐ明朝"/>
        <family val="1"/>
        <charset val="128"/>
      </rPr>
      <t xml:space="preserve">Ｎ値
</t>
    </r>
    <r>
      <rPr>
        <sz val="9"/>
        <color theme="1"/>
        <rFont val="Times New Roman"/>
        <family val="1"/>
      </rPr>
      <t xml:space="preserve"> (kN/</t>
    </r>
    <r>
      <rPr>
        <sz val="9"/>
        <color theme="1"/>
        <rFont val="ＭＳ Ｐ明朝"/>
        <family val="1"/>
        <charset val="128"/>
      </rPr>
      <t>㎡</t>
    </r>
    <r>
      <rPr>
        <sz val="9"/>
        <color theme="1"/>
        <rFont val="Times New Roman"/>
        <family val="1"/>
      </rPr>
      <t>)</t>
    </r>
    <rPh sb="0" eb="2">
      <t>ゴウセイ</t>
    </rPh>
    <rPh sb="2" eb="4">
      <t>テイカ</t>
    </rPh>
    <rPh sb="4" eb="5">
      <t>マエ</t>
    </rPh>
    <rPh sb="10" eb="11">
      <t>リツ</t>
    </rPh>
    <rPh sb="22" eb="23">
      <t>チ</t>
    </rPh>
    <phoneticPr fontId="11"/>
  </si>
  <si>
    <r>
      <rPr>
        <sz val="9"/>
        <color theme="1"/>
        <rFont val="ＭＳ Ｐ明朝"/>
        <family val="1"/>
        <charset val="128"/>
      </rPr>
      <t>剛性低下後の
ヤング率【</t>
    </r>
    <r>
      <rPr>
        <sz val="9"/>
        <color theme="1"/>
        <rFont val="Times New Roman"/>
        <family val="1"/>
      </rPr>
      <t>E</t>
    </r>
    <r>
      <rPr>
        <vertAlign val="subscript"/>
        <sz val="9"/>
        <color theme="1"/>
        <rFont val="Times New Roman"/>
        <family val="1"/>
      </rPr>
      <t>1</t>
    </r>
    <r>
      <rPr>
        <sz val="9"/>
        <color theme="1"/>
        <rFont val="ＭＳ Ｐ明朝"/>
        <family val="1"/>
        <charset val="128"/>
      </rPr>
      <t xml:space="preserve">】
</t>
    </r>
    <r>
      <rPr>
        <sz val="9"/>
        <color theme="1"/>
        <rFont val="Times New Roman"/>
        <family val="1"/>
      </rPr>
      <t>G</t>
    </r>
    <r>
      <rPr>
        <vertAlign val="sub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>×</t>
    </r>
    <r>
      <rPr>
        <sz val="9"/>
        <color theme="1"/>
        <rFont val="ＭＳ Ｐ明朝"/>
        <family val="1"/>
        <charset val="128"/>
      </rPr>
      <t>（</t>
    </r>
    <r>
      <rPr>
        <sz val="9"/>
        <color theme="1"/>
        <rFont val="Times New Roman"/>
        <family val="1"/>
      </rPr>
      <t>2×</t>
    </r>
    <r>
      <rPr>
        <sz val="9"/>
        <color theme="1"/>
        <rFont val="ＭＳ Ｐ明朝"/>
        <family val="1"/>
        <charset val="128"/>
      </rPr>
      <t>（</t>
    </r>
    <r>
      <rPr>
        <sz val="9"/>
        <color theme="1"/>
        <rFont val="Times New Roman"/>
        <family val="1"/>
      </rPr>
      <t>1+v</t>
    </r>
    <r>
      <rPr>
        <vertAlign val="subscript"/>
        <sz val="9"/>
        <color theme="1"/>
        <rFont val="Times New Roman"/>
        <family val="1"/>
      </rPr>
      <t>s</t>
    </r>
    <r>
      <rPr>
        <sz val="9"/>
        <color theme="1"/>
        <rFont val="ＭＳ Ｐ明朝"/>
        <family val="1"/>
        <charset val="128"/>
      </rPr>
      <t>）
（</t>
    </r>
    <r>
      <rPr>
        <sz val="9"/>
        <color theme="1"/>
        <rFont val="Times New Roman"/>
        <family val="1"/>
      </rPr>
      <t>kN/</t>
    </r>
    <r>
      <rPr>
        <sz val="9"/>
        <color theme="1"/>
        <rFont val="ＭＳ Ｐ明朝"/>
        <family val="1"/>
        <charset val="128"/>
      </rPr>
      <t>㎡）</t>
    </r>
    <rPh sb="0" eb="2">
      <t>ゴウセイ</t>
    </rPh>
    <rPh sb="2" eb="4">
      <t>テイカ</t>
    </rPh>
    <rPh sb="4" eb="5">
      <t>ゴ</t>
    </rPh>
    <rPh sb="10" eb="11">
      <t>リツ</t>
    </rPh>
    <phoneticPr fontId="11"/>
  </si>
  <si>
    <r>
      <rPr>
        <sz val="10"/>
        <color theme="1"/>
        <rFont val="ＭＳ Ｐ明朝"/>
        <family val="1"/>
        <charset val="128"/>
      </rPr>
      <t>剛性低下率の下限値</t>
    </r>
    <rPh sb="0" eb="2">
      <t>ゴウセイ</t>
    </rPh>
    <rPh sb="2" eb="4">
      <t>テイカ</t>
    </rPh>
    <rPh sb="4" eb="5">
      <t>リツ</t>
    </rPh>
    <rPh sb="6" eb="9">
      <t>カゲンチ</t>
    </rPh>
    <phoneticPr fontId="11"/>
  </si>
  <si>
    <r>
      <rPr>
        <sz val="10"/>
        <color theme="1"/>
        <rFont val="ＭＳ Ｐ明朝"/>
        <family val="1"/>
        <charset val="128"/>
      </rPr>
      <t>総沈下量</t>
    </r>
    <rPh sb="0" eb="1">
      <t>ソウ</t>
    </rPh>
    <rPh sb="1" eb="3">
      <t>チンカ</t>
    </rPh>
    <rPh sb="3" eb="4">
      <t>リョウ</t>
    </rPh>
    <phoneticPr fontId="11"/>
  </si>
  <si>
    <r>
      <rPr>
        <sz val="10"/>
        <color theme="1"/>
        <rFont val="ＭＳ Ｐ明朝"/>
        <family val="1"/>
        <charset val="128"/>
      </rPr>
      <t>液状化
対象層</t>
    </r>
    <rPh sb="0" eb="3">
      <t>エキジョウカ</t>
    </rPh>
    <rPh sb="4" eb="6">
      <t>タイショウ</t>
    </rPh>
    <rPh sb="6" eb="7">
      <t>ソウ</t>
    </rPh>
    <phoneticPr fontId="11"/>
  </si>
  <si>
    <r>
      <rPr>
        <sz val="9"/>
        <color theme="1"/>
        <rFont val="ＭＳ Ｐ明朝"/>
        <family val="1"/>
        <charset val="128"/>
      </rPr>
      <t>地表から
地層境界
までの深度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Ｐ明朝"/>
        <family val="1"/>
        <charset val="128"/>
      </rPr>
      <t>【</t>
    </r>
    <r>
      <rPr>
        <sz val="10"/>
        <color theme="1"/>
        <rFont val="Times New Roman"/>
        <family val="1"/>
      </rPr>
      <t>H</t>
    </r>
    <r>
      <rPr>
        <sz val="10"/>
        <color theme="1"/>
        <rFont val="ＭＳ Ｐ明朝"/>
        <family val="1"/>
        <charset val="128"/>
      </rPr>
      <t>】（</t>
    </r>
    <r>
      <rPr>
        <sz val="10"/>
        <color theme="1"/>
        <rFont val="Times New Roman"/>
        <family val="1"/>
      </rPr>
      <t>m</t>
    </r>
    <r>
      <rPr>
        <sz val="10"/>
        <color theme="1"/>
        <rFont val="ＭＳ Ｐ明朝"/>
        <family val="1"/>
        <charset val="128"/>
      </rPr>
      <t>）</t>
    </r>
    <rPh sb="7" eb="9">
      <t>キョウカイ</t>
    </rPh>
    <phoneticPr fontId="11"/>
  </si>
  <si>
    <r>
      <rPr>
        <sz val="10"/>
        <color theme="1"/>
        <rFont val="ＭＳ Ｐ明朝"/>
        <family val="1"/>
        <charset val="128"/>
      </rPr>
      <t>計算式より</t>
    </r>
    <rPh sb="0" eb="2">
      <t>ケイサン</t>
    </rPh>
    <rPh sb="2" eb="3">
      <t>シキ</t>
    </rPh>
    <phoneticPr fontId="11"/>
  </si>
  <si>
    <r>
      <rPr>
        <sz val="10"/>
        <color theme="1"/>
        <rFont val="ＭＳ Ｐ明朝"/>
        <family val="1"/>
        <charset val="128"/>
      </rPr>
      <t>グラフより</t>
    </r>
    <phoneticPr fontId="11"/>
  </si>
  <si>
    <r>
      <t>G1/</t>
    </r>
    <r>
      <rPr>
        <i/>
        <sz val="11"/>
        <color theme="1"/>
        <rFont val="Times New Roman"/>
        <family val="1"/>
      </rPr>
      <t>σ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Times New Roman"/>
        <family val="1"/>
      </rPr>
      <t>’</t>
    </r>
    <phoneticPr fontId="11"/>
  </si>
  <si>
    <t>m</t>
    <phoneticPr fontId="11"/>
  </si>
  <si>
    <r>
      <rPr>
        <sz val="9"/>
        <color theme="1"/>
        <rFont val="ＭＳ Ｐ明朝"/>
        <family val="1"/>
        <charset val="128"/>
      </rPr>
      <t>せん断剛性
（液状化後）</t>
    </r>
    <r>
      <rPr>
        <sz val="9"/>
        <color theme="1"/>
        <rFont val="Times New Roman"/>
        <family val="1"/>
      </rPr>
      <t xml:space="preserve">
G</t>
    </r>
    <r>
      <rPr>
        <vertAlign val="subscript"/>
        <sz val="9"/>
        <color theme="1"/>
        <rFont val="Times New Roman"/>
        <family val="1"/>
      </rPr>
      <t>1</t>
    </r>
    <r>
      <rPr>
        <sz val="9"/>
        <color theme="1"/>
        <rFont val="Times New Roman"/>
        <family val="1"/>
      </rPr>
      <t>(kN/m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 xml:space="preserve">)
</t>
    </r>
    <r>
      <rPr>
        <sz val="9"/>
        <color theme="1"/>
        <rFont val="ＭＳ Ｐ明朝"/>
        <family val="1"/>
        <charset val="128"/>
      </rPr>
      <t>〔グラフ〕</t>
    </r>
    <rPh sb="2" eb="3">
      <t>ダン</t>
    </rPh>
    <rPh sb="3" eb="5">
      <t>ゴウセイ</t>
    </rPh>
    <rPh sb="7" eb="10">
      <t>エキジョウカ</t>
    </rPh>
    <rPh sb="10" eb="11">
      <t>アト</t>
    </rPh>
    <phoneticPr fontId="11"/>
  </si>
  <si>
    <r>
      <rPr>
        <sz val="10"/>
        <rFont val="ＭＳ Ｐ明朝"/>
        <family val="1"/>
        <charset val="128"/>
      </rPr>
      <t xml:space="preserve">地層
</t>
    </r>
    <r>
      <rPr>
        <sz val="10"/>
        <rFont val="Times New Roman"/>
        <family val="1"/>
      </rPr>
      <t>No.</t>
    </r>
    <rPh sb="0" eb="1">
      <t>チ</t>
    </rPh>
    <rPh sb="1" eb="2">
      <t>ソウ</t>
    </rPh>
    <phoneticPr fontId="31"/>
  </si>
  <si>
    <t>層平均値一覧</t>
    <rPh sb="0" eb="1">
      <t>ソウ</t>
    </rPh>
    <rPh sb="1" eb="3">
      <t>ヘイキン</t>
    </rPh>
    <rPh sb="3" eb="4">
      <t>チ</t>
    </rPh>
    <rPh sb="4" eb="6">
      <t>イチラン</t>
    </rPh>
    <phoneticPr fontId="11"/>
  </si>
  <si>
    <t>地層名</t>
    <rPh sb="0" eb="2">
      <t>チソウ</t>
    </rPh>
    <rPh sb="2" eb="3">
      <t>メイ</t>
    </rPh>
    <phoneticPr fontId="11"/>
  </si>
  <si>
    <t>地層の厚さ
（m）</t>
    <phoneticPr fontId="11"/>
  </si>
  <si>
    <r>
      <rPr>
        <sz val="10"/>
        <rFont val="ＭＳ Ｐ明朝"/>
        <family val="1"/>
        <charset val="128"/>
      </rPr>
      <t>深度</t>
    </r>
    <r>
      <rPr>
        <sz val="10"/>
        <rFont val="Times New Roman"/>
        <family val="1"/>
      </rPr>
      <t xml:space="preserve">
</t>
    </r>
    <r>
      <rPr>
        <sz val="8"/>
        <rFont val="ＭＳ Ｐ明朝"/>
        <family val="1"/>
        <charset val="128"/>
      </rPr>
      <t>地盤の厚さ  【</t>
    </r>
    <r>
      <rPr>
        <sz val="8"/>
        <rFont val="Times New Roman"/>
        <family val="1"/>
      </rPr>
      <t>H</t>
    </r>
    <r>
      <rPr>
        <sz val="8"/>
        <rFont val="ＭＳ Ｐ明朝"/>
        <family val="1"/>
        <charset val="128"/>
      </rPr>
      <t>】（</t>
    </r>
    <r>
      <rPr>
        <sz val="8"/>
        <rFont val="Times New Roman"/>
        <family val="1"/>
      </rPr>
      <t>m</t>
    </r>
    <r>
      <rPr>
        <sz val="8"/>
        <rFont val="ＭＳ Ｐ明朝"/>
        <family val="1"/>
        <charset val="128"/>
      </rPr>
      <t>）</t>
    </r>
    <r>
      <rPr>
        <sz val="8"/>
        <rFont val="Times New Roman"/>
        <family val="1"/>
      </rPr>
      <t xml:space="preserve">
</t>
    </r>
    <r>
      <rPr>
        <sz val="8"/>
        <rFont val="ＭＳ Ｐ明朝"/>
        <family val="1"/>
        <charset val="128"/>
      </rPr>
      <t>（地表から地層変化
深度までの鉛直深度）</t>
    </r>
    <rPh sb="0" eb="2">
      <t>シンド</t>
    </rPh>
    <phoneticPr fontId="11"/>
  </si>
  <si>
    <r>
      <rPr>
        <sz val="11"/>
        <rFont val="ＭＳ Ｐ明朝"/>
        <family val="1"/>
        <charset val="128"/>
      </rPr>
      <t xml:space="preserve">繰返し三軸
強度比
</t>
    </r>
    <r>
      <rPr>
        <sz val="11"/>
        <rFont val="Times New Roman"/>
        <family val="1"/>
      </rPr>
      <t>R</t>
    </r>
    <r>
      <rPr>
        <vertAlign val="subscript"/>
        <sz val="11"/>
        <rFont val="Times New Roman"/>
        <family val="1"/>
      </rPr>
      <t>L</t>
    </r>
    <rPh sb="0" eb="1">
      <t>ク</t>
    </rPh>
    <rPh sb="1" eb="2">
      <t>カエ</t>
    </rPh>
    <rPh sb="3" eb="5">
      <t>サンジク</t>
    </rPh>
    <rPh sb="6" eb="8">
      <t>キョウド</t>
    </rPh>
    <rPh sb="8" eb="9">
      <t>ヒ</t>
    </rPh>
    <phoneticPr fontId="12"/>
  </si>
  <si>
    <r>
      <rPr>
        <sz val="11"/>
        <color theme="1"/>
        <rFont val="ＭＳ Ｐ明朝"/>
        <family val="1"/>
        <charset val="128"/>
      </rPr>
      <t>液状化に対
する抵抗率</t>
    </r>
    <r>
      <rPr>
        <sz val="11"/>
        <color theme="1"/>
        <rFont val="Times New Roman"/>
        <family val="1"/>
      </rPr>
      <t xml:space="preserve">
F</t>
    </r>
    <r>
      <rPr>
        <vertAlign val="subscript"/>
        <sz val="11"/>
        <color theme="1"/>
        <rFont val="Times New Roman"/>
        <family val="1"/>
      </rPr>
      <t>L</t>
    </r>
    <rPh sb="0" eb="3">
      <t>エキジョウカ</t>
    </rPh>
    <rPh sb="4" eb="5">
      <t>タイ</t>
    </rPh>
    <rPh sb="8" eb="10">
      <t>テイコウ</t>
    </rPh>
    <rPh sb="10" eb="11">
      <t>リツ</t>
    </rPh>
    <phoneticPr fontId="12"/>
  </si>
  <si>
    <r>
      <rPr>
        <sz val="11"/>
        <color theme="1"/>
        <rFont val="ＭＳ Ｐ明朝"/>
        <family val="1"/>
        <charset val="128"/>
      </rPr>
      <t xml:space="preserve">平均
</t>
    </r>
    <r>
      <rPr>
        <sz val="11"/>
        <color theme="1"/>
        <rFont val="Times New Roman"/>
        <family val="1"/>
      </rPr>
      <t>N</t>
    </r>
    <r>
      <rPr>
        <sz val="11"/>
        <color theme="1"/>
        <rFont val="ＭＳ 明朝"/>
        <family val="1"/>
        <charset val="128"/>
      </rPr>
      <t>値</t>
    </r>
    <rPh sb="0" eb="2">
      <t>ヘイキン</t>
    </rPh>
    <rPh sb="4" eb="5">
      <t>チ</t>
    </rPh>
    <phoneticPr fontId="11"/>
  </si>
  <si>
    <r>
      <rPr>
        <sz val="11"/>
        <color theme="1"/>
        <rFont val="ＭＳ 明朝"/>
        <family val="1"/>
        <charset val="128"/>
      </rPr>
      <t>地盤の
ポアソン比
【</t>
    </r>
    <r>
      <rPr>
        <i/>
        <sz val="11"/>
        <color theme="1"/>
        <rFont val="Times New Roman"/>
        <family val="1"/>
      </rPr>
      <t>v</t>
    </r>
    <r>
      <rPr>
        <i/>
        <vertAlign val="subscript"/>
        <sz val="11"/>
        <color theme="1"/>
        <rFont val="Times New Roman"/>
        <family val="1"/>
      </rPr>
      <t>s</t>
    </r>
    <r>
      <rPr>
        <sz val="11"/>
        <color theme="1"/>
        <rFont val="ＭＳ 明朝"/>
        <family val="1"/>
        <charset val="128"/>
      </rPr>
      <t>】</t>
    </r>
    <rPh sb="0" eb="2">
      <t>ジバン</t>
    </rPh>
    <rPh sb="8" eb="9">
      <t>ヒ</t>
    </rPh>
    <phoneticPr fontId="11"/>
  </si>
  <si>
    <t>粘性土</t>
    <rPh sb="0" eb="3">
      <t>ネンセイド</t>
    </rPh>
    <phoneticPr fontId="11"/>
  </si>
  <si>
    <t>：入力変換</t>
    <rPh sb="1" eb="3">
      <t>ニュウリョク</t>
    </rPh>
    <rPh sb="3" eb="5">
      <t>ヘンカン</t>
    </rPh>
    <phoneticPr fontId="11"/>
  </si>
  <si>
    <t>液状化後のポアソン比</t>
    <rPh sb="0" eb="3">
      <t>エキジョウカ</t>
    </rPh>
    <rPh sb="3" eb="4">
      <t>ゴ</t>
    </rPh>
    <rPh sb="9" eb="10">
      <t>ヒ</t>
    </rPh>
    <phoneticPr fontId="11"/>
  </si>
  <si>
    <t>剛性低下率算出表</t>
    <rPh sb="0" eb="2">
      <t>ゴウセイ</t>
    </rPh>
    <rPh sb="2" eb="4">
      <t>テイカ</t>
    </rPh>
    <rPh sb="4" eb="5">
      <t>リツ</t>
    </rPh>
    <rPh sb="5" eb="7">
      <t>サンシュツ</t>
    </rPh>
    <rPh sb="7" eb="8">
      <t>ヒョウ</t>
    </rPh>
    <phoneticPr fontId="11"/>
  </si>
  <si>
    <r>
      <rPr>
        <sz val="10"/>
        <color theme="1"/>
        <rFont val="ＭＳ Ｐ明朝"/>
        <family val="1"/>
        <charset val="128"/>
      </rPr>
      <t xml:space="preserve">せん断剛性
</t>
    </r>
    <r>
      <rPr>
        <sz val="9"/>
        <color theme="1"/>
        <rFont val="ＭＳ Ｐ明朝"/>
        <family val="1"/>
        <charset val="128"/>
      </rPr>
      <t>（液状化前）</t>
    </r>
    <r>
      <rPr>
        <sz val="10"/>
        <color theme="1"/>
        <rFont val="Times New Roman"/>
        <family val="1"/>
      </rPr>
      <t xml:space="preserve">
G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(kN/m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Ph sb="10" eb="11">
      <t>マエ</t>
    </rPh>
    <phoneticPr fontId="11"/>
  </si>
  <si>
    <r>
      <rPr>
        <sz val="10"/>
        <color theme="1"/>
        <rFont val="ＭＳ Ｐ明朝"/>
        <family val="1"/>
        <charset val="128"/>
      </rPr>
      <t>【</t>
    </r>
    <r>
      <rPr>
        <sz val="10"/>
        <color theme="1"/>
        <rFont val="Times New Roman"/>
        <family val="1"/>
      </rPr>
      <t>B/2</t>
    </r>
    <r>
      <rPr>
        <sz val="10"/>
        <color theme="1"/>
        <rFont val="ＭＳ Ｐ明朝"/>
        <family val="1"/>
        <charset val="128"/>
      </rPr>
      <t>】</t>
    </r>
    <phoneticPr fontId="11"/>
  </si>
  <si>
    <r>
      <rPr>
        <sz val="10"/>
        <color theme="1"/>
        <rFont val="ＭＳ Ｐ明朝"/>
        <family val="1"/>
        <charset val="128"/>
      </rPr>
      <t>【</t>
    </r>
    <r>
      <rPr>
        <sz val="10"/>
        <color theme="1"/>
        <rFont val="Times New Roman"/>
        <family val="1"/>
      </rPr>
      <t>L/2</t>
    </r>
    <r>
      <rPr>
        <sz val="10"/>
        <color theme="1"/>
        <rFont val="ＭＳ Ｐ明朝"/>
        <family val="1"/>
        <charset val="128"/>
      </rPr>
      <t>】</t>
    </r>
    <phoneticPr fontId="11"/>
  </si>
  <si>
    <r>
      <rPr>
        <sz val="11"/>
        <color theme="1"/>
        <rFont val="ＭＳ 明朝"/>
        <family val="1"/>
        <charset val="128"/>
      </rPr>
      <t>【</t>
    </r>
    <r>
      <rPr>
        <sz val="11"/>
        <color theme="1"/>
        <rFont val="Times New Roman"/>
        <family val="1"/>
      </rPr>
      <t>B</t>
    </r>
    <r>
      <rPr>
        <sz val="11"/>
        <color theme="1"/>
        <rFont val="ＭＳ 明朝"/>
        <family val="1"/>
        <charset val="128"/>
      </rPr>
      <t>】建物の幅（</t>
    </r>
    <r>
      <rPr>
        <sz val="11"/>
        <color theme="1"/>
        <rFont val="Times New Roman"/>
        <family val="1"/>
      </rPr>
      <t>m</t>
    </r>
    <r>
      <rPr>
        <sz val="11"/>
        <color theme="1"/>
        <rFont val="ＭＳ 明朝"/>
        <family val="1"/>
        <charset val="128"/>
      </rPr>
      <t>）</t>
    </r>
    <rPh sb="3" eb="5">
      <t>タテモノ</t>
    </rPh>
    <rPh sb="6" eb="7">
      <t>ハバ</t>
    </rPh>
    <phoneticPr fontId="11"/>
  </si>
  <si>
    <r>
      <rPr>
        <sz val="11"/>
        <color theme="1"/>
        <rFont val="ＭＳ 明朝"/>
        <family val="1"/>
        <charset val="128"/>
      </rPr>
      <t>【</t>
    </r>
    <r>
      <rPr>
        <sz val="11"/>
        <color theme="1"/>
        <rFont val="Times New Roman"/>
        <family val="1"/>
      </rPr>
      <t>L</t>
    </r>
    <r>
      <rPr>
        <sz val="11"/>
        <color theme="1"/>
        <rFont val="ＭＳ 明朝"/>
        <family val="1"/>
        <charset val="128"/>
      </rPr>
      <t>】建物の長さ（</t>
    </r>
    <r>
      <rPr>
        <sz val="11"/>
        <color theme="1"/>
        <rFont val="Times New Roman"/>
        <family val="1"/>
      </rPr>
      <t>m</t>
    </r>
    <r>
      <rPr>
        <sz val="11"/>
        <color theme="1"/>
        <rFont val="ＭＳ 明朝"/>
        <family val="1"/>
        <charset val="128"/>
      </rPr>
      <t>）</t>
    </r>
    <rPh sb="3" eb="5">
      <t>タテモノ</t>
    </rPh>
    <rPh sb="6" eb="7">
      <t>ナガ</t>
    </rPh>
    <phoneticPr fontId="11"/>
  </si>
  <si>
    <r>
      <rPr>
        <sz val="11"/>
        <color theme="1"/>
        <rFont val="ＭＳ Ｐ明朝"/>
        <family val="1"/>
        <charset val="128"/>
      </rPr>
      <t>計算に用いる</t>
    </r>
    <r>
      <rPr>
        <sz val="11"/>
        <color theme="1"/>
        <rFont val="Times New Roman"/>
        <family val="1"/>
      </rPr>
      <t>B</t>
    </r>
    <r>
      <rPr>
        <sz val="11"/>
        <color theme="1"/>
        <rFont val="ＭＳ Ｐ明朝"/>
        <family val="1"/>
        <charset val="128"/>
      </rPr>
      <t>、</t>
    </r>
    <r>
      <rPr>
        <sz val="11"/>
        <color theme="1"/>
        <rFont val="Times New Roman"/>
        <family val="1"/>
      </rPr>
      <t>L</t>
    </r>
    <rPh sb="0" eb="2">
      <t>ケイサン</t>
    </rPh>
    <rPh sb="3" eb="4">
      <t>モチ</t>
    </rPh>
    <phoneticPr fontId="11"/>
  </si>
  <si>
    <r>
      <rPr>
        <sz val="10"/>
        <color theme="1"/>
        <rFont val="ＭＳ Ｐ明朝"/>
        <family val="1"/>
        <charset val="128"/>
      </rPr>
      <t>各層の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Ｐ明朝"/>
        <family val="1"/>
        <charset val="128"/>
      </rPr>
      <t>弾性沈下量</t>
    </r>
    <r>
      <rPr>
        <sz val="10"/>
        <color theme="1"/>
        <rFont val="Times New Roman"/>
        <family val="1"/>
      </rPr>
      <t xml:space="preserve">
Is/E×q×B/2×4
(m)</t>
    </r>
    <rPh sb="0" eb="2">
      <t>カクソウ</t>
    </rPh>
    <rPh sb="4" eb="6">
      <t>ダンセイ</t>
    </rPh>
    <rPh sb="6" eb="8">
      <t>チンカ</t>
    </rPh>
    <rPh sb="8" eb="9">
      <t>リョウ</t>
    </rPh>
    <phoneticPr fontId="11"/>
  </si>
  <si>
    <r>
      <rPr>
        <sz val="10"/>
        <color theme="1"/>
        <rFont val="ＭＳ Ｐ明朝"/>
        <family val="1"/>
        <charset val="128"/>
      </rPr>
      <t>総沈下量
【</t>
    </r>
    <r>
      <rPr>
        <sz val="10"/>
        <color theme="1"/>
        <rFont val="Times New Roman"/>
        <family val="1"/>
      </rPr>
      <t>S</t>
    </r>
    <r>
      <rPr>
        <vertAlign val="subscript"/>
        <sz val="10"/>
        <color theme="1"/>
        <rFont val="Times New Roman"/>
        <family val="1"/>
      </rPr>
      <t>E</t>
    </r>
    <r>
      <rPr>
        <sz val="10"/>
        <color theme="1"/>
        <rFont val="ＭＳ Ｐ明朝"/>
        <family val="1"/>
        <charset val="128"/>
      </rPr>
      <t>】</t>
    </r>
    <r>
      <rPr>
        <sz val="10"/>
        <color theme="1"/>
        <rFont val="Times New Roman"/>
        <family val="1"/>
      </rPr>
      <t>(m)</t>
    </r>
    <rPh sb="0" eb="1">
      <t>ソウ</t>
    </rPh>
    <rPh sb="3" eb="5">
      <t>チンカ</t>
    </rPh>
    <rPh sb="5" eb="6">
      <t>リョウ</t>
    </rPh>
    <phoneticPr fontId="11"/>
  </si>
  <si>
    <t>砂質土</t>
    <rPh sb="0" eb="3">
      <t>サシツド</t>
    </rPh>
    <phoneticPr fontId="11"/>
  </si>
  <si>
    <r>
      <rPr>
        <sz val="11"/>
        <color theme="1"/>
        <rFont val="ＭＳ Ｐ明朝"/>
        <family val="1"/>
        <charset val="128"/>
      </rPr>
      <t>静止土圧係数【</t>
    </r>
    <r>
      <rPr>
        <sz val="11"/>
        <color theme="1"/>
        <rFont val="Times New Roman"/>
        <family val="1"/>
      </rPr>
      <t>K</t>
    </r>
    <r>
      <rPr>
        <vertAlign val="subscript"/>
        <sz val="11"/>
        <color theme="1"/>
        <rFont val="Times New Roman"/>
        <family val="1"/>
      </rPr>
      <t>0</t>
    </r>
    <r>
      <rPr>
        <sz val="11"/>
        <color theme="1"/>
        <rFont val="Yu Gothic"/>
        <family val="3"/>
        <charset val="128"/>
      </rPr>
      <t>】</t>
    </r>
    <rPh sb="0" eb="2">
      <t>セイシ</t>
    </rPh>
    <rPh sb="2" eb="4">
      <t>ドアツ</t>
    </rPh>
    <rPh sb="4" eb="6">
      <t>ケイスウ</t>
    </rPh>
    <phoneticPr fontId="11"/>
  </si>
  <si>
    <r>
      <rPr>
        <sz val="11"/>
        <color theme="1"/>
        <rFont val="ＭＳ 明朝"/>
        <family val="1"/>
        <charset val="128"/>
      </rPr>
      <t>有効拘束圧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1"/>
        <rFont val="Times New Roman"/>
        <family val="1"/>
      </rPr>
      <t>σ</t>
    </r>
    <r>
      <rPr>
        <i/>
        <vertAlign val="subscript"/>
        <sz val="11"/>
        <color theme="1"/>
        <rFont val="ＭＳ Ｐ明朝"/>
        <family val="1"/>
        <charset val="128"/>
      </rPr>
      <t>ｃ</t>
    </r>
    <r>
      <rPr>
        <sz val="11"/>
        <color theme="1"/>
        <rFont val="Yu Gothic"/>
        <family val="1"/>
        <charset val="128"/>
      </rPr>
      <t>’</t>
    </r>
    <r>
      <rPr>
        <sz val="11"/>
        <color theme="1"/>
        <rFont val="Times New Roman"/>
        <family val="1"/>
      </rPr>
      <t xml:space="preserve">
(kN/m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  <rPh sb="0" eb="1">
      <t>アリ</t>
    </rPh>
    <rPh sb="2" eb="4">
      <t>コウソク</t>
    </rPh>
    <rPh sb="4" eb="5">
      <t>アツ</t>
    </rPh>
    <phoneticPr fontId="12"/>
  </si>
  <si>
    <t>剛性低下率が下限値より小さい場合</t>
    <rPh sb="0" eb="2">
      <t>ゴウセイ</t>
    </rPh>
    <rPh sb="2" eb="4">
      <t>テイカ</t>
    </rPh>
    <rPh sb="4" eb="5">
      <t>リツ</t>
    </rPh>
    <rPh sb="6" eb="9">
      <t>カゲンチ</t>
    </rPh>
    <rPh sb="11" eb="12">
      <t>チイ</t>
    </rPh>
    <rPh sb="14" eb="16">
      <t>バアイ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</si>
</sst>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"/>
    <numFmt numFmtId="177" formatCode="0.0"/>
    <numFmt numFmtId="178" formatCode="0.0000"/>
    <numFmt numFmtId="179" formatCode="0.000000"/>
    <numFmt numFmtId="180" formatCode="0.00000"/>
    <numFmt numFmtId="181" formatCode="0.0.E+00"/>
    <numFmt numFmtId="182" formatCode="0.0_ "/>
    <numFmt numFmtId="183" formatCode="0.0_);[Red]\(0.0\)"/>
    <numFmt numFmtId="184" formatCode="0.00_ 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vertAlign val="subscript"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ＭＳ Ｐ明朝"/>
      <family val="1"/>
      <charset val="128"/>
    </font>
    <font>
      <vertAlign val="subscript"/>
      <sz val="10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1"/>
      <color theme="1"/>
      <name val="Times New Roman"/>
      <family val="1"/>
      <charset val="128"/>
    </font>
    <font>
      <i/>
      <sz val="10"/>
      <color theme="1"/>
      <name val="Times New Roman"/>
      <family val="1"/>
    </font>
    <font>
      <i/>
      <vertAlign val="subscript"/>
      <sz val="10"/>
      <color theme="1"/>
      <name val="ＭＳ Ｐ明朝"/>
      <family val="1"/>
      <charset val="128"/>
    </font>
    <font>
      <vertAlign val="superscript"/>
      <sz val="10"/>
      <color theme="1"/>
      <name val="Times New Roman"/>
      <family val="1"/>
    </font>
    <font>
      <i/>
      <vertAlign val="subscript"/>
      <sz val="10"/>
      <color theme="1"/>
      <name val="Times New Roman"/>
      <family val="1"/>
    </font>
    <font>
      <sz val="10"/>
      <color theme="1"/>
      <name val="Times New Roman"/>
      <family val="1"/>
      <charset val="128"/>
    </font>
    <font>
      <sz val="14"/>
      <color theme="1"/>
      <name val="Times New Roman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Segoe UI Symbol"/>
      <family val="1"/>
    </font>
    <font>
      <sz val="9"/>
      <color theme="1"/>
      <name val="Times New Roman"/>
      <family val="1"/>
    </font>
    <font>
      <vertAlign val="subscript"/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10"/>
      <name val="Times New Roman"/>
      <family val="1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3"/>
      <charset val="128"/>
    </font>
    <font>
      <sz val="10"/>
      <name val="Times New Roman"/>
      <family val="1"/>
      <charset val="128"/>
    </font>
    <font>
      <sz val="8"/>
      <name val="ＭＳ Ｐ明朝"/>
      <family val="1"/>
      <charset val="128"/>
    </font>
    <font>
      <sz val="8"/>
      <name val="Times New Roman"/>
      <family val="1"/>
    </font>
    <font>
      <sz val="11"/>
      <name val="Times New Roman"/>
      <family val="1"/>
    </font>
    <font>
      <sz val="11"/>
      <name val="ＭＳ Ｐ明朝"/>
      <family val="1"/>
      <charset val="128"/>
    </font>
    <font>
      <vertAlign val="subscript"/>
      <sz val="11"/>
      <name val="Times New Roman"/>
      <family val="1"/>
    </font>
    <font>
      <vertAlign val="subscript"/>
      <sz val="11"/>
      <color theme="1"/>
      <name val="Times New Roman"/>
      <family val="1"/>
    </font>
    <font>
      <i/>
      <vertAlign val="subscript"/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Yu Gothic"/>
      <family val="3"/>
      <charset val="128"/>
    </font>
    <font>
      <sz val="11"/>
      <color theme="1"/>
      <name val="Yu Gothic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/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double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double">
        <color indexed="64"/>
      </bottom>
      <diagonal/>
    </border>
    <border>
      <left style="medium">
        <color rgb="FFFF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/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2" fillId="2" borderId="9" xfId="0" applyNumberFormat="1" applyFont="1" applyFill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178" fontId="20" fillId="3" borderId="23" xfId="0" applyNumberFormat="1" applyFont="1" applyFill="1" applyBorder="1" applyAlignment="1">
      <alignment horizontal="center" vertical="center"/>
    </xf>
    <xf numFmtId="178" fontId="20" fillId="0" borderId="26" xfId="0" applyNumberFormat="1" applyFont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0" fillId="0" borderId="5" xfId="0" applyFont="1" applyBorder="1" applyAlignment="1">
      <alignment horizontal="center" vertical="center"/>
    </xf>
    <xf numFmtId="178" fontId="20" fillId="0" borderId="27" xfId="0" applyNumberFormat="1" applyFont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19" fillId="0" borderId="0" xfId="0" applyFont="1">
      <alignment vertical="center"/>
    </xf>
    <xf numFmtId="0" fontId="2" fillId="5" borderId="9" xfId="0" applyFont="1" applyFill="1" applyBorder="1">
      <alignment vertical="center"/>
    </xf>
    <xf numFmtId="0" fontId="20" fillId="0" borderId="6" xfId="0" applyFont="1" applyBorder="1" applyAlignment="1">
      <alignment horizontal="center" vertical="center"/>
    </xf>
    <xf numFmtId="178" fontId="20" fillId="0" borderId="28" xfId="0" applyNumberFormat="1" applyFont="1" applyBorder="1" applyAlignment="1">
      <alignment horizontal="center" vertical="center"/>
    </xf>
    <xf numFmtId="0" fontId="2" fillId="6" borderId="9" xfId="0" applyFont="1" applyFill="1" applyBorder="1">
      <alignment vertical="center"/>
    </xf>
    <xf numFmtId="0" fontId="23" fillId="0" borderId="0" xfId="0" applyFont="1">
      <alignment vertical="center"/>
    </xf>
    <xf numFmtId="180" fontId="23" fillId="0" borderId="0" xfId="0" applyNumberFormat="1" applyFo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2" fontId="2" fillId="0" borderId="33" xfId="0" applyNumberFormat="1" applyFont="1" applyBorder="1" applyAlignment="1">
      <alignment horizontal="center" vertical="center"/>
    </xf>
    <xf numFmtId="2" fontId="2" fillId="6" borderId="31" xfId="0" applyNumberFormat="1" applyFont="1" applyFill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8" fontId="22" fillId="4" borderId="13" xfId="0" applyNumberFormat="1" applyFont="1" applyFill="1" applyBorder="1" applyAlignment="1">
      <alignment horizontal="center" vertical="center"/>
    </xf>
    <xf numFmtId="178" fontId="22" fillId="6" borderId="23" xfId="0" applyNumberFormat="1" applyFont="1" applyFill="1" applyBorder="1" applyAlignment="1">
      <alignment horizontal="center" vertical="center"/>
    </xf>
    <xf numFmtId="178" fontId="22" fillId="4" borderId="23" xfId="0" applyNumberFormat="1" applyFont="1" applyFill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178" fontId="22" fillId="4" borderId="10" xfId="0" applyNumberFormat="1" applyFont="1" applyFill="1" applyBorder="1" applyAlignment="1">
      <alignment horizontal="center" vertical="center"/>
    </xf>
    <xf numFmtId="178" fontId="22" fillId="6" borderId="9" xfId="0" applyNumberFormat="1" applyFont="1" applyFill="1" applyBorder="1" applyAlignment="1">
      <alignment horizontal="center" vertical="center"/>
    </xf>
    <xf numFmtId="178" fontId="22" fillId="4" borderId="9" xfId="0" applyNumberFormat="1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178" fontId="22" fillId="5" borderId="9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178" fontId="2" fillId="3" borderId="36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179" fontId="2" fillId="3" borderId="36" xfId="0" applyNumberFormat="1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178" fontId="2" fillId="3" borderId="15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79" fontId="2" fillId="3" borderId="15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178" fontId="2" fillId="3" borderId="18" xfId="0" applyNumberFormat="1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79" fontId="2" fillId="3" borderId="18" xfId="0" applyNumberFormat="1" applyFont="1" applyFill="1" applyBorder="1" applyAlignment="1">
      <alignment horizontal="center" vertical="center"/>
    </xf>
    <xf numFmtId="181" fontId="8" fillId="3" borderId="38" xfId="0" applyNumberFormat="1" applyFont="1" applyFill="1" applyBorder="1">
      <alignment vertical="center"/>
    </xf>
    <xf numFmtId="181" fontId="8" fillId="3" borderId="39" xfId="0" applyNumberFormat="1" applyFont="1" applyFill="1" applyBorder="1">
      <alignment vertical="center"/>
    </xf>
    <xf numFmtId="181" fontId="8" fillId="3" borderId="40" xfId="0" applyNumberFormat="1" applyFont="1" applyFill="1" applyBorder="1">
      <alignment vertical="center"/>
    </xf>
    <xf numFmtId="0" fontId="8" fillId="3" borderId="41" xfId="0" applyFont="1" applyFill="1" applyBorder="1">
      <alignment vertical="center"/>
    </xf>
    <xf numFmtId="0" fontId="8" fillId="3" borderId="42" xfId="0" applyFont="1" applyFill="1" applyBorder="1">
      <alignment vertical="center"/>
    </xf>
    <xf numFmtId="0" fontId="8" fillId="3" borderId="43" xfId="0" applyFont="1" applyFill="1" applyBorder="1">
      <alignment vertical="center"/>
    </xf>
    <xf numFmtId="0" fontId="8" fillId="3" borderId="44" xfId="0" applyNumberFormat="1" applyFont="1" applyFill="1" applyBorder="1">
      <alignment vertical="center"/>
    </xf>
    <xf numFmtId="0" fontId="8" fillId="3" borderId="45" xfId="0" applyNumberFormat="1" applyFont="1" applyFill="1" applyBorder="1">
      <alignment vertical="center"/>
    </xf>
    <xf numFmtId="0" fontId="8" fillId="3" borderId="46" xfId="0" applyNumberFormat="1" applyFont="1" applyFill="1" applyBorder="1">
      <alignment vertical="center"/>
    </xf>
    <xf numFmtId="0" fontId="8" fillId="0" borderId="47" xfId="0" applyFont="1" applyBorder="1" applyAlignment="1">
      <alignment horizontal="center" vertical="center"/>
    </xf>
    <xf numFmtId="181" fontId="8" fillId="2" borderId="9" xfId="0" applyNumberFormat="1" applyFont="1" applyFill="1" applyBorder="1">
      <alignment vertical="center"/>
    </xf>
    <xf numFmtId="181" fontId="8" fillId="2" borderId="20" xfId="0" applyNumberFormat="1" applyFont="1" applyFill="1" applyBorder="1">
      <alignment vertical="center"/>
    </xf>
    <xf numFmtId="176" fontId="8" fillId="3" borderId="36" xfId="0" applyNumberFormat="1" applyFont="1" applyFill="1" applyBorder="1">
      <alignment vertical="center"/>
    </xf>
    <xf numFmtId="176" fontId="8" fillId="3" borderId="21" xfId="0" applyNumberFormat="1" applyFont="1" applyFill="1" applyBorder="1">
      <alignment vertical="center"/>
    </xf>
    <xf numFmtId="176" fontId="8" fillId="3" borderId="24" xfId="0" applyNumberFormat="1" applyFont="1" applyFill="1" applyBorder="1">
      <alignment vertical="center"/>
    </xf>
    <xf numFmtId="0" fontId="25" fillId="0" borderId="2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176" fontId="8" fillId="0" borderId="51" xfId="0" applyNumberFormat="1" applyFont="1" applyBorder="1">
      <alignment vertical="center"/>
    </xf>
    <xf numFmtId="0" fontId="8" fillId="0" borderId="51" xfId="0" applyFont="1" applyBorder="1">
      <alignment vertical="center"/>
    </xf>
    <xf numFmtId="0" fontId="28" fillId="0" borderId="57" xfId="1" applyFont="1" applyBorder="1" applyAlignment="1">
      <alignment horizontal="center" vertical="center" wrapText="1"/>
    </xf>
    <xf numFmtId="0" fontId="30" fillId="0" borderId="58" xfId="1" applyFont="1" applyBorder="1" applyAlignment="1">
      <alignment horizontal="center" vertical="center" wrapText="1"/>
    </xf>
    <xf numFmtId="0" fontId="32" fillId="0" borderId="59" xfId="1" applyFont="1" applyBorder="1" applyAlignment="1">
      <alignment horizontal="center" vertical="center" wrapText="1"/>
    </xf>
    <xf numFmtId="0" fontId="35" fillId="0" borderId="59" xfId="1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2" fillId="2" borderId="9" xfId="0" applyFont="1" applyFill="1" applyBorder="1">
      <alignment vertical="center"/>
    </xf>
    <xf numFmtId="183" fontId="8" fillId="0" borderId="0" xfId="0" applyNumberFormat="1" applyFont="1">
      <alignment vertical="center"/>
    </xf>
    <xf numFmtId="184" fontId="8" fillId="0" borderId="0" xfId="0" applyNumberFormat="1" applyFont="1">
      <alignment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2" borderId="9" xfId="0" applyNumberFormat="1" applyFont="1" applyFill="1" applyBorder="1">
      <alignment vertical="center"/>
    </xf>
    <xf numFmtId="0" fontId="8" fillId="3" borderId="36" xfId="0" applyFont="1" applyFill="1" applyBorder="1" applyAlignment="1">
      <alignment horizontal="right" vertical="center"/>
    </xf>
    <xf numFmtId="176" fontId="8" fillId="3" borderId="36" xfId="0" applyNumberFormat="1" applyFont="1" applyFill="1" applyBorder="1" applyAlignment="1">
      <alignment horizontal="right" vertical="center"/>
    </xf>
    <xf numFmtId="176" fontId="8" fillId="3" borderId="48" xfId="0" applyNumberFormat="1" applyFont="1" applyFill="1" applyBorder="1" applyAlignment="1">
      <alignment horizontal="right" vertical="center"/>
    </xf>
    <xf numFmtId="181" fontId="8" fillId="3" borderId="48" xfId="0" applyNumberFormat="1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right" vertical="center"/>
    </xf>
    <xf numFmtId="176" fontId="8" fillId="3" borderId="15" xfId="0" applyNumberFormat="1" applyFont="1" applyFill="1" applyBorder="1" applyAlignment="1">
      <alignment horizontal="right" vertical="center"/>
    </xf>
    <xf numFmtId="176" fontId="8" fillId="3" borderId="42" xfId="0" applyNumberFormat="1" applyFont="1" applyFill="1" applyBorder="1" applyAlignment="1">
      <alignment horizontal="right" vertical="center"/>
    </xf>
    <xf numFmtId="181" fontId="8" fillId="3" borderId="42" xfId="0" applyNumberFormat="1" applyFont="1" applyFill="1" applyBorder="1" applyAlignment="1">
      <alignment horizontal="right" vertical="center"/>
    </xf>
    <xf numFmtId="0" fontId="8" fillId="3" borderId="18" xfId="0" applyFont="1" applyFill="1" applyBorder="1" applyAlignment="1">
      <alignment horizontal="right" vertical="center"/>
    </xf>
    <xf numFmtId="176" fontId="8" fillId="3" borderId="18" xfId="0" applyNumberFormat="1" applyFont="1" applyFill="1" applyBorder="1" applyAlignment="1">
      <alignment horizontal="right" vertical="center"/>
    </xf>
    <xf numFmtId="176" fontId="8" fillId="3" borderId="43" xfId="0" applyNumberFormat="1" applyFont="1" applyFill="1" applyBorder="1" applyAlignment="1">
      <alignment horizontal="right" vertical="center"/>
    </xf>
    <xf numFmtId="181" fontId="8" fillId="3" borderId="43" xfId="0" applyNumberFormat="1" applyFont="1" applyFill="1" applyBorder="1" applyAlignment="1">
      <alignment horizontal="right" vertical="center"/>
    </xf>
    <xf numFmtId="0" fontId="40" fillId="3" borderId="36" xfId="0" applyFont="1" applyFill="1" applyBorder="1" applyAlignment="1">
      <alignment horizontal="center" vertical="center"/>
    </xf>
    <xf numFmtId="2" fontId="8" fillId="3" borderId="36" xfId="0" applyNumberFormat="1" applyFont="1" applyFill="1" applyBorder="1" applyAlignment="1">
      <alignment horizontal="center" vertical="center"/>
    </xf>
    <xf numFmtId="177" fontId="8" fillId="3" borderId="36" xfId="0" applyNumberFormat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177" fontId="8" fillId="3" borderId="15" xfId="0" applyNumberFormat="1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40" fillId="3" borderId="18" xfId="0" applyFont="1" applyFill="1" applyBorder="1" applyAlignment="1">
      <alignment horizontal="center" vertical="center"/>
    </xf>
    <xf numFmtId="2" fontId="8" fillId="3" borderId="18" xfId="0" applyNumberFormat="1" applyFont="1" applyFill="1" applyBorder="1" applyAlignment="1">
      <alignment horizontal="center" vertical="center"/>
    </xf>
    <xf numFmtId="177" fontId="8" fillId="3" borderId="18" xfId="0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2" fillId="0" borderId="0" xfId="0" applyNumberFormat="1" applyFont="1" applyFill="1" applyBorder="1">
      <alignment vertical="center"/>
    </xf>
    <xf numFmtId="177" fontId="2" fillId="3" borderId="9" xfId="0" applyNumberFormat="1" applyFont="1" applyFill="1" applyBorder="1">
      <alignment vertical="center"/>
    </xf>
    <xf numFmtId="0" fontId="8" fillId="0" borderId="0" xfId="0" applyFont="1" applyFill="1" applyAlignment="1">
      <alignment horizontal="right" vertical="center"/>
    </xf>
    <xf numFmtId="176" fontId="8" fillId="3" borderId="45" xfId="0" applyNumberFormat="1" applyFont="1" applyFill="1" applyBorder="1">
      <alignment vertical="center"/>
    </xf>
    <xf numFmtId="181" fontId="8" fillId="2" borderId="72" xfId="0" applyNumberFormat="1" applyFont="1" applyFill="1" applyBorder="1">
      <alignment vertical="center"/>
    </xf>
    <xf numFmtId="181" fontId="8" fillId="2" borderId="73" xfId="0" applyNumberFormat="1" applyFont="1" applyFill="1" applyBorder="1">
      <alignment vertical="center"/>
    </xf>
    <xf numFmtId="181" fontId="8" fillId="3" borderId="15" xfId="0" applyNumberFormat="1" applyFont="1" applyFill="1" applyBorder="1" applyAlignment="1">
      <alignment horizontal="center" vertical="center"/>
    </xf>
    <xf numFmtId="181" fontId="8" fillId="3" borderId="18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>
      <alignment vertical="center"/>
    </xf>
    <xf numFmtId="176" fontId="8" fillId="3" borderId="18" xfId="0" applyNumberFormat="1" applyFont="1" applyFill="1" applyBorder="1">
      <alignment vertical="center"/>
    </xf>
    <xf numFmtId="0" fontId="8" fillId="0" borderId="71" xfId="0" applyFont="1" applyBorder="1" applyAlignment="1">
      <alignment horizontal="center" vertical="center" wrapText="1"/>
    </xf>
    <xf numFmtId="0" fontId="25" fillId="0" borderId="74" xfId="0" applyFont="1" applyBorder="1" applyAlignment="1">
      <alignment vertical="center" wrapText="1"/>
    </xf>
    <xf numFmtId="0" fontId="8" fillId="0" borderId="74" xfId="0" applyFont="1" applyBorder="1">
      <alignment vertical="center"/>
    </xf>
    <xf numFmtId="0" fontId="2" fillId="0" borderId="71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176" fontId="8" fillId="3" borderId="16" xfId="0" applyNumberFormat="1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76" fontId="8" fillId="0" borderId="21" xfId="0" applyNumberFormat="1" applyFont="1" applyBorder="1">
      <alignment vertical="center"/>
    </xf>
    <xf numFmtId="176" fontId="2" fillId="0" borderId="77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8" fillId="0" borderId="24" xfId="0" applyNumberFormat="1" applyFont="1" applyBorder="1">
      <alignment vertical="center"/>
    </xf>
    <xf numFmtId="176" fontId="2" fillId="0" borderId="78" xfId="0" applyNumberFormat="1" applyFont="1" applyBorder="1">
      <alignment vertical="center"/>
    </xf>
    <xf numFmtId="181" fontId="8" fillId="3" borderId="41" xfId="0" applyNumberFormat="1" applyFont="1" applyFill="1" applyBorder="1" applyAlignment="1">
      <alignment horizontal="center" vertical="center"/>
    </xf>
    <xf numFmtId="181" fontId="8" fillId="3" borderId="42" xfId="0" applyNumberFormat="1" applyFont="1" applyFill="1" applyBorder="1" applyAlignment="1">
      <alignment horizontal="center" vertical="center"/>
    </xf>
    <xf numFmtId="181" fontId="8" fillId="3" borderId="43" xfId="0" applyNumberFormat="1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82" fontId="8" fillId="7" borderId="36" xfId="0" applyNumberFormat="1" applyFont="1" applyFill="1" applyBorder="1" applyAlignment="1">
      <alignment horizontal="center" vertical="center"/>
    </xf>
    <xf numFmtId="182" fontId="8" fillId="7" borderId="21" xfId="0" applyNumberFormat="1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/>
    </xf>
    <xf numFmtId="2" fontId="8" fillId="7" borderId="21" xfId="0" applyNumberFormat="1" applyFont="1" applyFill="1" applyBorder="1" applyAlignment="1">
      <alignment horizontal="center" vertical="center"/>
    </xf>
    <xf numFmtId="2" fontId="8" fillId="7" borderId="62" xfId="0" applyNumberFormat="1" applyFont="1" applyFill="1" applyBorder="1" applyAlignment="1">
      <alignment horizontal="center" vertical="center"/>
    </xf>
    <xf numFmtId="0" fontId="24" fillId="7" borderId="39" xfId="0" applyFont="1" applyFill="1" applyBorder="1" applyAlignment="1">
      <alignment horizontal="center" vertical="center"/>
    </xf>
    <xf numFmtId="182" fontId="8" fillId="7" borderId="15" xfId="0" applyNumberFormat="1" applyFont="1" applyFill="1" applyBorder="1" applyAlignment="1">
      <alignment horizontal="center" vertical="center"/>
    </xf>
    <xf numFmtId="2" fontId="8" fillId="7" borderId="64" xfId="0" applyNumberFormat="1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8" fillId="7" borderId="66" xfId="0" applyFont="1" applyFill="1" applyBorder="1" applyAlignment="1">
      <alignment horizontal="center" vertical="center"/>
    </xf>
    <xf numFmtId="2" fontId="8" fillId="7" borderId="67" xfId="0" applyNumberFormat="1" applyFont="1" applyFill="1" applyBorder="1" applyAlignment="1">
      <alignment horizontal="center" vertical="center"/>
    </xf>
    <xf numFmtId="182" fontId="8" fillId="7" borderId="67" xfId="0" applyNumberFormat="1" applyFont="1" applyFill="1" applyBorder="1" applyAlignment="1">
      <alignment horizontal="center" vertical="center"/>
    </xf>
    <xf numFmtId="2" fontId="8" fillId="7" borderId="6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77" fontId="2" fillId="0" borderId="37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0" fontId="9" fillId="0" borderId="5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114298</xdr:colOff>
      <xdr:row>17</xdr:row>
      <xdr:rowOff>75081</xdr:rowOff>
    </xdr:from>
    <xdr:ext cx="2709584" cy="4047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6CFB7766-9AD4-4575-AA33-2D08034F0980}"/>
                </a:ext>
              </a:extLst>
            </xdr:cNvPr>
            <xdr:cNvSpPr txBox="1"/>
          </xdr:nvSpPr>
          <xdr:spPr>
            <a:xfrm>
              <a:off x="17573063" y="4041963"/>
              <a:ext cx="2709584" cy="40472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ja-JP" altLang="en-US" sz="1400" i="1">
                        <a:latin typeface="Cambria Math" panose="02040503050406030204" pitchFamily="18" charset="0"/>
                      </a:rPr>
                      <m:t>有効拘束圧</m:t>
                    </m:r>
                    <m:r>
                      <a:rPr kumimoji="1" lang="en-US" altLang="ja-JP" sz="1400" i="1">
                        <a:latin typeface="Cambria Math" panose="02040503050406030204" pitchFamily="18" charset="0"/>
                      </a:rPr>
                      <m:t>【</m:t>
                    </m:r>
                    <m:r>
                      <a:rPr kumimoji="1" lang="el-GR" altLang="ja-JP" sz="1400" i="1">
                        <a:latin typeface="Cambria Math" panose="02040503050406030204" pitchFamily="18" charset="0"/>
                      </a:rPr>
                      <m:t>𝜎</m:t>
                    </m:r>
                    <m:r>
                      <a:rPr kumimoji="1" lang="ja-JP" altLang="en-US" sz="1400" i="1" baseline="-25000">
                        <a:latin typeface="Cambria Math" panose="02040503050406030204" pitchFamily="18" charset="0"/>
                      </a:rPr>
                      <m:t>𝑐</m:t>
                    </m:r>
                    <m:r>
                      <a:rPr kumimoji="1" lang="ja-JP" altLang="en-US" sz="1400" i="1">
                        <a:latin typeface="Cambria Math" panose="02040503050406030204" pitchFamily="18" charset="0"/>
                      </a:rPr>
                      <m:t>’</m:t>
                    </m:r>
                    <m:r>
                      <a:rPr kumimoji="1" lang="en-US" altLang="ja-JP" sz="1400" i="1">
                        <a:latin typeface="Cambria Math" panose="02040503050406030204" pitchFamily="18" charset="0"/>
                      </a:rPr>
                      <m:t>】</m:t>
                    </m:r>
                    <m:r>
                      <a:rPr kumimoji="1" lang="en-US" altLang="ja-JP" sz="14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400" i="1">
                            <a:latin typeface="Cambria Math" panose="02040503050406030204" pitchFamily="18" charset="0"/>
                          </a:rPr>
                          <m:t>1+2</m:t>
                        </m:r>
                        <m:r>
                          <m:rPr>
                            <m:sty m:val="p"/>
                          </m:rPr>
                          <a:rPr kumimoji="1" lang="en-US" altLang="ja-JP" sz="1400" i="1">
                            <a:latin typeface="Cambria Math" panose="02040503050406030204" pitchFamily="18" charset="0"/>
                          </a:rPr>
                          <m:t>K</m:t>
                        </m:r>
                        <m:r>
                          <a:rPr kumimoji="1" lang="en-US" altLang="ja-JP" sz="1400" i="1" baseline="-25000">
                            <a:latin typeface="Cambria Math" panose="02040503050406030204" pitchFamily="18" charset="0"/>
                          </a:rPr>
                          <m:t>0</m:t>
                        </m:r>
                      </m:num>
                      <m:den>
                        <m:r>
                          <a:rPr kumimoji="1" lang="en-US" altLang="ja-JP" sz="140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  <m:r>
                      <a:rPr kumimoji="1" lang="el-GR" altLang="ja-JP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𝜎</m:t>
                    </m:r>
                    <m:r>
                      <m:rPr>
                        <m:sty m:val="p"/>
                      </m:rPr>
                      <a:rPr kumimoji="1" lang="en-US" altLang="ja-JP" sz="1400" i="1" baseline="-2500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v</m:t>
                    </m:r>
                    <m:r>
                      <a:rPr kumimoji="1" lang="ja-JP" altLang="ja-JP" sz="14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’</m:t>
                    </m:r>
                  </m:oMath>
                </m:oMathPara>
              </a14:m>
              <a:endParaRPr kumimoji="1" lang="ja-JP" altLang="en-US" sz="1400">
                <a:latin typeface="HGSｺﾞｼｯｸM" panose="020B0600000000000000" pitchFamily="50" charset="-128"/>
                <a:ea typeface="HGSｺﾞｼｯｸM" panose="020B0600000000000000" pitchFamily="50" charset="-128"/>
              </a:endParaRPr>
            </a:p>
          </xdr:txBody>
        </xdr:sp>
      </mc:Choice>
      <mc:Fallback xmlns="">
        <xdr:sp macro="" textlink="">
          <xdr:nvSpPr>
            <xdr:cNvPr id="2" name="テキスト ボックス 1">
              <a:extLst>
                <a:ext uri="{FF2B5EF4-FFF2-40B4-BE49-F238E27FC236}">
                  <a16:creationId xmlns:a16="http://schemas.microsoft.com/office/drawing/2014/main" id="{6CFB7766-9AD4-4575-AA33-2D08034F0980}"/>
                </a:ext>
              </a:extLst>
            </xdr:cNvPr>
            <xdr:cNvSpPr txBox="1"/>
          </xdr:nvSpPr>
          <xdr:spPr>
            <a:xfrm>
              <a:off x="17573063" y="4041963"/>
              <a:ext cx="2709584" cy="404726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ja-JP" altLang="en-US" sz="1400" i="0">
                  <a:latin typeface="Cambria Math" panose="02040503050406030204" pitchFamily="18" charset="0"/>
                </a:rPr>
                <a:t>有効拘束圧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【</a:t>
              </a:r>
              <a:r>
                <a:rPr kumimoji="1" lang="el-GR" altLang="ja-JP" sz="1400" i="0">
                  <a:latin typeface="Cambria Math" panose="02040503050406030204" pitchFamily="18" charset="0"/>
                </a:rPr>
                <a:t>𝜎</a:t>
              </a:r>
              <a:r>
                <a:rPr kumimoji="1" lang="ja-JP" altLang="en-US" sz="1400" i="0" baseline="-25000">
                  <a:latin typeface="Cambria Math" panose="02040503050406030204" pitchFamily="18" charset="0"/>
                </a:rPr>
                <a:t>𝑐</a:t>
              </a:r>
              <a:r>
                <a:rPr kumimoji="1" lang="ja-JP" altLang="en-US" sz="1400" i="0">
                  <a:latin typeface="Cambria Math" panose="02040503050406030204" pitchFamily="18" charset="0"/>
                </a:rPr>
                <a:t>’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】=(1+2K</a:t>
              </a:r>
              <a:r>
                <a:rPr kumimoji="1" lang="en-US" altLang="ja-JP" sz="1400" i="0" baseline="-25000">
                  <a:latin typeface="Cambria Math" panose="02040503050406030204" pitchFamily="18" charset="0"/>
                </a:rPr>
                <a:t>0)/</a:t>
              </a:r>
              <a:r>
                <a:rPr kumimoji="1" lang="en-US" altLang="ja-JP" sz="1400" i="0">
                  <a:latin typeface="Cambria Math" panose="02040503050406030204" pitchFamily="18" charset="0"/>
                </a:rPr>
                <a:t>3</a:t>
              </a:r>
              <a:r>
                <a:rPr kumimoji="1" lang="el-GR" altLang="ja-JP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𝜎</a:t>
              </a:r>
              <a:r>
                <a:rPr kumimoji="1" lang="en-US" altLang="ja-JP" sz="1400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kumimoji="1" lang="ja-JP" altLang="ja-JP" sz="14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’</a:t>
              </a:r>
              <a:endParaRPr kumimoji="1" lang="ja-JP" altLang="en-US" sz="1400">
                <a:latin typeface="HGSｺﾞｼｯｸM" panose="020B0600000000000000" pitchFamily="50" charset="-128"/>
                <a:ea typeface="HGSｺﾞｼｯｸM" panose="020B0600000000000000" pitchFamily="50" charset="-128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48"/>
  <sheetViews>
    <sheetView showGridLines="0" tabSelected="1" zoomScale="130" zoomScaleNormal="130" zoomScaleSheetLayoutView="85" workbookViewId="0">
      <selection activeCell="A2" sqref="A2"/>
    </sheetView>
  </sheetViews>
  <sheetFormatPr defaultRowHeight="13.9" x14ac:dyDescent="0.7"/>
  <cols>
    <col min="1" max="1" width="3.375" style="1" customWidth="1"/>
    <col min="2" max="2" width="4.75" style="1" customWidth="1"/>
    <col min="3" max="3" width="6.625" style="1" bestFit="1" customWidth="1"/>
    <col min="4" max="4" width="5.75" style="1" customWidth="1"/>
    <col min="5" max="5" width="6.25" style="1" bestFit="1" customWidth="1"/>
    <col min="6" max="6" width="14.125" style="1" bestFit="1" customWidth="1"/>
    <col min="7" max="7" width="10.625" style="1" bestFit="1" customWidth="1"/>
    <col min="8" max="8" width="10.875" style="1" bestFit="1" customWidth="1"/>
    <col min="9" max="9" width="11.625" style="1" customWidth="1"/>
    <col min="10" max="10" width="8.625" style="1" bestFit="1" customWidth="1"/>
    <col min="11" max="11" width="10.75" style="1" customWidth="1"/>
    <col min="12" max="16384" width="9" style="1"/>
  </cols>
  <sheetData>
    <row r="2" spans="2:11" ht="20.100000000000001" customHeight="1" x14ac:dyDescent="0.7"/>
    <row r="3" spans="2:11" ht="20.100000000000001" customHeight="1" x14ac:dyDescent="0.7">
      <c r="B3" s="172" t="s">
        <v>118</v>
      </c>
      <c r="C3" s="172"/>
      <c r="D3" s="172"/>
      <c r="E3" s="92">
        <v>0.5</v>
      </c>
      <c r="G3" s="2"/>
    </row>
    <row r="4" spans="2:11" ht="20.100000000000001" customHeight="1" x14ac:dyDescent="0.7"/>
    <row r="5" spans="2:11" ht="17.25" customHeight="1" thickBot="1" x14ac:dyDescent="0.75">
      <c r="B5" s="2" t="s">
        <v>97</v>
      </c>
      <c r="C5" s="2"/>
      <c r="D5" s="2"/>
      <c r="E5" s="2"/>
    </row>
    <row r="6" spans="2:11" ht="55.5" customHeight="1" thickBot="1" x14ac:dyDescent="0.75">
      <c r="B6" s="82" t="s">
        <v>96</v>
      </c>
      <c r="C6" s="83" t="s">
        <v>98</v>
      </c>
      <c r="D6" s="95" t="s">
        <v>89</v>
      </c>
      <c r="E6" s="83" t="s">
        <v>99</v>
      </c>
      <c r="F6" s="84" t="s">
        <v>100</v>
      </c>
      <c r="G6" s="85" t="s">
        <v>101</v>
      </c>
      <c r="H6" s="86" t="s">
        <v>102</v>
      </c>
      <c r="I6" s="86" t="s">
        <v>119</v>
      </c>
      <c r="J6" s="87" t="s">
        <v>103</v>
      </c>
      <c r="K6" s="88" t="s">
        <v>104</v>
      </c>
    </row>
    <row r="7" spans="2:11" s="3" customFormat="1" ht="15" customHeight="1" thickTop="1" x14ac:dyDescent="0.7">
      <c r="B7" s="89">
        <v>1</v>
      </c>
      <c r="C7" s="153" t="s">
        <v>105</v>
      </c>
      <c r="D7" s="154" t="s">
        <v>5</v>
      </c>
      <c r="E7" s="155">
        <v>1.85</v>
      </c>
      <c r="F7" s="156">
        <f>E7</f>
        <v>1.85</v>
      </c>
      <c r="G7" s="157" t="str">
        <f>IF(ISERROR(AVERAGEIF(#REF!,B7,#REF!)),"",AVERAGEIF(#REF!,B7,#REF!))</f>
        <v/>
      </c>
      <c r="H7" s="157" t="str">
        <f>IF(ISERROR(AVERAGEIF(#REF!,B7,#REF!)),"",AVERAGEIF(#REF!,B7,#REF!))</f>
        <v/>
      </c>
      <c r="I7" s="158" t="str">
        <f>IF(ISERROR(AVERAGEIF(#REF!,B7,#REF!)),"",AVERAGEIF(#REF!,B7,#REF!)*(1+2*$E$3)/3)</f>
        <v/>
      </c>
      <c r="J7" s="158">
        <v>9.65</v>
      </c>
      <c r="K7" s="159">
        <v>0.5</v>
      </c>
    </row>
    <row r="8" spans="2:11" s="3" customFormat="1" ht="15" customHeight="1" x14ac:dyDescent="0.7">
      <c r="B8" s="90">
        <v>2</v>
      </c>
      <c r="C8" s="153" t="s">
        <v>117</v>
      </c>
      <c r="D8" s="160" t="s">
        <v>4</v>
      </c>
      <c r="E8" s="161">
        <v>3.75</v>
      </c>
      <c r="F8" s="156">
        <f>E7+E8</f>
        <v>5.6</v>
      </c>
      <c r="G8" s="157">
        <v>0.21179999999999999</v>
      </c>
      <c r="H8" s="157">
        <v>0.55866700000000002</v>
      </c>
      <c r="I8" s="158">
        <v>33.949800000000003</v>
      </c>
      <c r="J8" s="158">
        <v>3.75</v>
      </c>
      <c r="K8" s="162">
        <v>0.33</v>
      </c>
    </row>
    <row r="9" spans="2:11" s="3" customFormat="1" ht="15" customHeight="1" x14ac:dyDescent="0.7">
      <c r="B9" s="90">
        <v>3</v>
      </c>
      <c r="C9" s="153" t="s">
        <v>105</v>
      </c>
      <c r="D9" s="163" t="s">
        <v>3</v>
      </c>
      <c r="E9" s="161">
        <v>9.5</v>
      </c>
      <c r="F9" s="156">
        <f>E7+E8+E9</f>
        <v>15.1</v>
      </c>
      <c r="G9" s="157" t="str">
        <f>IF(ISERROR(AVERAGEIF(#REF!,B9,#REF!)),"",AVERAGEIF(#REF!,B9,#REF!))</f>
        <v/>
      </c>
      <c r="H9" s="157" t="str">
        <f>IF(ISERROR(AVERAGEIF(#REF!,B9,#REF!)),"",AVERAGEIF(#REF!,B9,#REF!))</f>
        <v/>
      </c>
      <c r="I9" s="158" t="str">
        <f>IF(ISERROR(AVERAGEIF(#REF!,B9,#REF!)),"",AVERAGEIF(#REF!,B9,#REF!)*(1+2*$E$3)/3)</f>
        <v/>
      </c>
      <c r="J9" s="158">
        <v>3.72</v>
      </c>
      <c r="K9" s="162">
        <v>0.5</v>
      </c>
    </row>
    <row r="10" spans="2:11" s="3" customFormat="1" ht="15" customHeight="1" x14ac:dyDescent="0.7">
      <c r="B10" s="90">
        <v>4</v>
      </c>
      <c r="C10" s="163"/>
      <c r="D10" s="163"/>
      <c r="E10" s="161"/>
      <c r="F10" s="161"/>
      <c r="G10" s="157" t="str">
        <f>IF(ISERROR(AVERAGEIF(#REF!,B10,#REF!)),"",AVERAGEIF(#REF!,B10,#REF!))</f>
        <v/>
      </c>
      <c r="H10" s="157" t="str">
        <f>IF(ISERROR(AVERAGEIF(#REF!,B10,#REF!)),"",AVERAGEIF(#REF!,B10,#REF!))</f>
        <v/>
      </c>
      <c r="I10" s="158" t="str">
        <f>IF(ISERROR(AVERAGEIF(#REF!,B10,#REF!)),"",AVERAGEIF(#REF!,B10,#REF!)*(1+2*$E$3)/3)</f>
        <v/>
      </c>
      <c r="J10" s="158" t="str">
        <f>IF(ISERROR(AVERAGEIF(#REF!,B10,#REF!)),"",AVERAGEIF(#REF!,B10,#REF!))</f>
        <v/>
      </c>
      <c r="K10" s="162"/>
    </row>
    <row r="11" spans="2:11" s="3" customFormat="1" ht="15" customHeight="1" x14ac:dyDescent="0.7">
      <c r="B11" s="90">
        <v>5</v>
      </c>
      <c r="C11" s="163"/>
      <c r="D11" s="163"/>
      <c r="E11" s="161"/>
      <c r="F11" s="161"/>
      <c r="G11" s="157" t="str">
        <f>IF(ISERROR(AVERAGEIF(#REF!,B11,#REF!)),"",AVERAGEIF(#REF!,B11,#REF!))</f>
        <v/>
      </c>
      <c r="H11" s="157" t="str">
        <f>IF(ISERROR(AVERAGEIF(#REF!,B11,#REF!)),"",AVERAGEIF(#REF!,B11,#REF!))</f>
        <v/>
      </c>
      <c r="I11" s="158" t="str">
        <f>IF(ISERROR(AVERAGEIF(#REF!,B11,#REF!)),"",AVERAGEIF(#REF!,B11,#REF!)*(1+2*$E$3)/3)</f>
        <v/>
      </c>
      <c r="J11" s="158" t="str">
        <f>IF(ISERROR(AVERAGEIF(#REF!,B11,#REF!)),"",AVERAGEIF(#REF!,B11,#REF!))</f>
        <v/>
      </c>
      <c r="K11" s="162"/>
    </row>
    <row r="12" spans="2:11" s="3" customFormat="1" ht="15" customHeight="1" x14ac:dyDescent="0.7">
      <c r="B12" s="90">
        <v>6</v>
      </c>
      <c r="C12" s="163"/>
      <c r="D12" s="163"/>
      <c r="E12" s="161"/>
      <c r="F12" s="161"/>
      <c r="G12" s="157" t="str">
        <f>IF(ISERROR(AVERAGEIF(#REF!,B12,#REF!)),"",AVERAGEIF(#REF!,B12,#REF!))</f>
        <v/>
      </c>
      <c r="H12" s="157" t="str">
        <f>IF(ISERROR(AVERAGEIF(#REF!,B12,#REF!)),"",AVERAGEIF(#REF!,B12,#REF!))</f>
        <v/>
      </c>
      <c r="I12" s="158" t="str">
        <f>IF(ISERROR(AVERAGEIF(#REF!,B12,#REF!)),"",AVERAGEIF(#REF!,B12,#REF!)*(1+2*$E$3)/3)</f>
        <v/>
      </c>
      <c r="J12" s="158" t="str">
        <f>IF(ISERROR(AVERAGEIF(#REF!,B12,#REF!)),"",AVERAGEIF(#REF!,B12,#REF!))</f>
        <v/>
      </c>
      <c r="K12" s="162"/>
    </row>
    <row r="13" spans="2:11" s="3" customFormat="1" ht="15" customHeight="1" x14ac:dyDescent="0.7">
      <c r="B13" s="90">
        <v>7</v>
      </c>
      <c r="C13" s="163"/>
      <c r="D13" s="163"/>
      <c r="E13" s="161"/>
      <c r="F13" s="161"/>
      <c r="G13" s="157" t="str">
        <f>IF(ISERROR(AVERAGEIF(#REF!,B13,#REF!)),"",AVERAGEIF(#REF!,B13,#REF!))</f>
        <v/>
      </c>
      <c r="H13" s="157" t="str">
        <f>IF(ISERROR(AVERAGEIF(#REF!,B13,#REF!)),"",AVERAGEIF(#REF!,B13,#REF!))</f>
        <v/>
      </c>
      <c r="I13" s="158" t="str">
        <f>IF(ISERROR(AVERAGEIF(#REF!,B13,#REF!)),"",AVERAGEIF(#REF!,B13,#REF!)*(1+2*$E$3)/3)</f>
        <v/>
      </c>
      <c r="J13" s="158" t="str">
        <f>IF(ISERROR(AVERAGEIF(#REF!,B13,#REF!)),"",AVERAGEIF(#REF!,B13,#REF!))</f>
        <v/>
      </c>
      <c r="K13" s="162"/>
    </row>
    <row r="14" spans="2:11" s="3" customFormat="1" ht="15" customHeight="1" x14ac:dyDescent="0.7">
      <c r="B14" s="90">
        <v>8</v>
      </c>
      <c r="C14" s="163"/>
      <c r="D14" s="163"/>
      <c r="E14" s="161"/>
      <c r="F14" s="161"/>
      <c r="G14" s="157" t="str">
        <f>IF(ISERROR(AVERAGEIF(#REF!,B14,#REF!)),"",AVERAGEIF(#REF!,B14,#REF!))</f>
        <v/>
      </c>
      <c r="H14" s="157" t="str">
        <f>IF(ISERROR(AVERAGEIF(#REF!,B14,#REF!)),"",AVERAGEIF(#REF!,B14,#REF!))</f>
        <v/>
      </c>
      <c r="I14" s="158" t="str">
        <f>IF(ISERROR(AVERAGEIF(#REF!,B14,#REF!)),"",AVERAGEIF(#REF!,B14,#REF!)*(1+2*$E$3)/3)</f>
        <v/>
      </c>
      <c r="J14" s="158" t="str">
        <f>IF(ISERROR(AVERAGEIF(#REF!,B14,#REF!)),"",AVERAGEIF(#REF!,B14,#REF!))</f>
        <v/>
      </c>
      <c r="K14" s="162"/>
    </row>
    <row r="15" spans="2:11" s="3" customFormat="1" ht="15" customHeight="1" x14ac:dyDescent="0.7">
      <c r="B15" s="90">
        <v>9</v>
      </c>
      <c r="C15" s="163"/>
      <c r="D15" s="163"/>
      <c r="E15" s="161"/>
      <c r="F15" s="161"/>
      <c r="G15" s="157" t="str">
        <f>IF(ISERROR(AVERAGEIF(#REF!,B15,#REF!)),"",AVERAGEIF(#REF!,B15,#REF!))</f>
        <v/>
      </c>
      <c r="H15" s="157" t="str">
        <f>IF(ISERROR(AVERAGEIF(#REF!,B15,#REF!)),"",AVERAGEIF(#REF!,B15,#REF!))</f>
        <v/>
      </c>
      <c r="I15" s="158" t="str">
        <f>IF(ISERROR(AVERAGEIF(#REF!,B15,#REF!)),"",AVERAGEIF(#REF!,B15,#REF!)*(1+2*$E$3)/3)</f>
        <v/>
      </c>
      <c r="J15" s="158" t="str">
        <f>IF(ISERROR(AVERAGEIF(#REF!,B15,#REF!)),"",AVERAGEIF(#REF!,B15,#REF!))</f>
        <v/>
      </c>
      <c r="K15" s="162"/>
    </row>
    <row r="16" spans="2:11" s="3" customFormat="1" ht="15" customHeight="1" thickBot="1" x14ac:dyDescent="0.75">
      <c r="B16" s="91">
        <v>10</v>
      </c>
      <c r="C16" s="164"/>
      <c r="D16" s="164"/>
      <c r="E16" s="165"/>
      <c r="F16" s="166"/>
      <c r="G16" s="165" t="str">
        <f>IF(ISERROR(AVERAGEIF(#REF!,B16,#REF!)),"",AVERAGEIF(#REF!,B16,#REF!))</f>
        <v/>
      </c>
      <c r="H16" s="165" t="str">
        <f>IF(ISERROR(AVERAGEIF(#REF!,B16,#REF!)),"",AVERAGEIF(#REF!,B16,#REF!))</f>
        <v/>
      </c>
      <c r="I16" s="165" t="str">
        <f>IF(ISERROR(AVERAGEIF(#REF!,B16,#REF!)),"",AVERAGEIF(#REF!,B16,#REF!)*(1+2*$E$3)/3)</f>
        <v/>
      </c>
      <c r="J16" s="165" t="str">
        <f>IF(ISERROR(AVERAGEIF(#REF!,B16,#REF!)),"",AVERAGEIF(#REF!,B16,#REF!))</f>
        <v/>
      </c>
      <c r="K16" s="167"/>
    </row>
    <row r="17" spans="6:11" s="3" customFormat="1" ht="15" customHeight="1" x14ac:dyDescent="0.7"/>
    <row r="18" spans="6:11" s="3" customFormat="1" ht="15" customHeight="1" x14ac:dyDescent="0.7">
      <c r="J18" s="92"/>
      <c r="K18" s="2" t="s">
        <v>106</v>
      </c>
    </row>
    <row r="19" spans="6:11" s="3" customFormat="1" ht="15" customHeight="1" x14ac:dyDescent="0.7">
      <c r="G19" s="93"/>
    </row>
    <row r="20" spans="6:11" s="3" customFormat="1" ht="15" customHeight="1" x14ac:dyDescent="0.7"/>
    <row r="21" spans="6:11" s="3" customFormat="1" ht="15" customHeight="1" x14ac:dyDescent="0.7"/>
    <row r="22" spans="6:11" s="3" customFormat="1" ht="15" customHeight="1" x14ac:dyDescent="0.7"/>
    <row r="23" spans="6:11" s="3" customFormat="1" ht="15" customHeight="1" x14ac:dyDescent="0.7">
      <c r="F23" s="94"/>
    </row>
    <row r="24" spans="6:11" s="3" customFormat="1" ht="15" customHeight="1" x14ac:dyDescent="0.7"/>
    <row r="25" spans="6:11" s="3" customFormat="1" ht="15" customHeight="1" x14ac:dyDescent="0.7"/>
    <row r="26" spans="6:11" s="3" customFormat="1" ht="15" customHeight="1" x14ac:dyDescent="0.7"/>
    <row r="27" spans="6:11" s="3" customFormat="1" ht="15" customHeight="1" x14ac:dyDescent="0.7"/>
    <row r="28" spans="6:11" s="3" customFormat="1" ht="15" customHeight="1" x14ac:dyDescent="0.7"/>
    <row r="29" spans="6:11" s="3" customFormat="1" ht="15" customHeight="1" x14ac:dyDescent="0.7"/>
    <row r="30" spans="6:11" s="3" customFormat="1" ht="15" customHeight="1" x14ac:dyDescent="0.7"/>
    <row r="31" spans="6:11" s="3" customFormat="1" ht="15" customHeight="1" x14ac:dyDescent="0.7"/>
    <row r="32" spans="6:11" s="3" customFormat="1" ht="15" customHeight="1" x14ac:dyDescent="0.7"/>
    <row r="33" s="3" customFormat="1" ht="15" customHeight="1" x14ac:dyDescent="0.7"/>
    <row r="34" s="3" customFormat="1" ht="15" customHeight="1" x14ac:dyDescent="0.7"/>
    <row r="35" s="3" customFormat="1" ht="15" customHeight="1" x14ac:dyDescent="0.7"/>
    <row r="36" s="3" customFormat="1" ht="15" customHeight="1" x14ac:dyDescent="0.7"/>
    <row r="37" s="3" customFormat="1" ht="15" customHeight="1" x14ac:dyDescent="0.7"/>
    <row r="38" s="3" customFormat="1" ht="15" customHeight="1" x14ac:dyDescent="0.7"/>
    <row r="39" s="3" customFormat="1" ht="15" customHeight="1" x14ac:dyDescent="0.7"/>
    <row r="40" s="3" customFormat="1" ht="15" customHeight="1" x14ac:dyDescent="0.7"/>
    <row r="41" s="3" customFormat="1" ht="15" customHeight="1" x14ac:dyDescent="0.7"/>
    <row r="42" s="3" customFormat="1" ht="15" customHeight="1" x14ac:dyDescent="0.7"/>
    <row r="43" s="3" customFormat="1" ht="15" customHeight="1" x14ac:dyDescent="0.7"/>
    <row r="44" s="3" customFormat="1" ht="15" customHeight="1" x14ac:dyDescent="0.7"/>
    <row r="45" s="3" customFormat="1" ht="15" customHeight="1" x14ac:dyDescent="0.7"/>
    <row r="46" s="3" customFormat="1" ht="15" customHeight="1" x14ac:dyDescent="0.7"/>
    <row r="47" s="3" customFormat="1" ht="15" customHeight="1" x14ac:dyDescent="0.7"/>
    <row r="48" s="3" customFormat="1" ht="15" customHeight="1" x14ac:dyDescent="0.7"/>
  </sheetData>
  <dataConsolidate/>
  <mergeCells count="1">
    <mergeCell ref="B3:D3"/>
  </mergeCells>
  <phoneticPr fontId="11"/>
  <printOptions horizontalCentered="1"/>
  <pageMargins left="0.11811023622047245" right="0.11811023622047245" top="0.98425196850393704" bottom="0.74803149606299213" header="0.31496062992125984" footer="0.31496062992125984"/>
  <pageSetup paperSize="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V31"/>
  <sheetViews>
    <sheetView showGridLines="0" topLeftCell="E1" zoomScaleNormal="100" zoomScaleSheetLayoutView="100" workbookViewId="0">
      <selection activeCell="L4" sqref="L4"/>
    </sheetView>
  </sheetViews>
  <sheetFormatPr defaultRowHeight="13.15" x14ac:dyDescent="0.7"/>
  <cols>
    <col min="1" max="1" width="7" style="3" customWidth="1"/>
    <col min="2" max="2" width="4.75" style="3" customWidth="1"/>
    <col min="3" max="3" width="6.75" style="3" bestFit="1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9" width="9" style="3" bestFit="1" customWidth="1"/>
    <col min="10" max="10" width="8.625" style="3" customWidth="1"/>
    <col min="11" max="11" width="9.25" style="3" bestFit="1" customWidth="1"/>
    <col min="12" max="12" width="8.875" style="3" customWidth="1"/>
    <col min="13" max="14" width="10.625" style="3" customWidth="1"/>
    <col min="15" max="19" width="6.625" style="3" customWidth="1"/>
    <col min="20" max="20" width="6.75" style="3" customWidth="1"/>
    <col min="21" max="21" width="10" style="3" customWidth="1"/>
    <col min="22" max="22" width="8" style="3" bestFit="1" customWidth="1"/>
    <col min="23" max="16384" width="9" style="3"/>
  </cols>
  <sheetData>
    <row r="2" spans="2:22" ht="18" customHeight="1" x14ac:dyDescent="0.7">
      <c r="B2" s="168"/>
      <c r="C2" s="168"/>
      <c r="D2" s="168"/>
      <c r="E2" s="168"/>
      <c r="F2" s="168"/>
      <c r="H2" s="195" t="s">
        <v>21</v>
      </c>
      <c r="I2" s="196"/>
      <c r="J2" s="196"/>
      <c r="K2" s="196"/>
      <c r="L2" s="6">
        <v>10</v>
      </c>
      <c r="M2" s="173" t="s">
        <v>114</v>
      </c>
      <c r="N2" s="174"/>
      <c r="O2" s="124"/>
      <c r="P2" s="175" t="s">
        <v>107</v>
      </c>
      <c r="Q2" s="176"/>
      <c r="R2" s="177"/>
      <c r="S2" s="97">
        <v>0.5</v>
      </c>
    </row>
    <row r="3" spans="2:22" ht="18" customHeight="1" x14ac:dyDescent="0.7">
      <c r="B3" s="168"/>
      <c r="C3" s="168"/>
      <c r="D3" s="168"/>
      <c r="E3" s="168"/>
      <c r="F3" s="168"/>
      <c r="H3" s="195" t="s">
        <v>112</v>
      </c>
      <c r="I3" s="196"/>
      <c r="J3" s="196"/>
      <c r="K3" s="196"/>
      <c r="L3" s="6">
        <v>8</v>
      </c>
      <c r="M3" s="126" t="s">
        <v>110</v>
      </c>
      <c r="N3" s="125">
        <f>L3/2</f>
        <v>4</v>
      </c>
      <c r="O3" s="124"/>
      <c r="P3" s="178" t="s">
        <v>87</v>
      </c>
      <c r="Q3" s="179"/>
      <c r="R3" s="180"/>
      <c r="S3" s="71">
        <v>3.3333333333333335E-3</v>
      </c>
    </row>
    <row r="4" spans="2:22" ht="18" customHeight="1" thickBot="1" x14ac:dyDescent="0.75">
      <c r="B4" s="168"/>
      <c r="C4" s="168"/>
      <c r="D4" s="168"/>
      <c r="E4" s="168"/>
      <c r="F4" s="168"/>
      <c r="H4" s="195" t="s">
        <v>113</v>
      </c>
      <c r="I4" s="196"/>
      <c r="J4" s="196"/>
      <c r="K4" s="196"/>
      <c r="L4" s="6">
        <v>8</v>
      </c>
      <c r="M4" s="126" t="s">
        <v>111</v>
      </c>
      <c r="N4" s="125">
        <f>L4/2</f>
        <v>4</v>
      </c>
      <c r="O4" s="124"/>
      <c r="Q4" s="79" t="s">
        <v>88</v>
      </c>
      <c r="R4" s="80">
        <f ca="1">SUM(V7:V16)</f>
        <v>0.50677425752817462</v>
      </c>
      <c r="S4" s="81" t="s">
        <v>94</v>
      </c>
      <c r="U4" s="77"/>
    </row>
    <row r="5" spans="2:22" ht="19.5" customHeight="1" thickBot="1" x14ac:dyDescent="0.75">
      <c r="M5" s="78"/>
      <c r="N5" s="78"/>
      <c r="O5" s="78"/>
    </row>
    <row r="6" spans="2:22" ht="66" thickBot="1" x14ac:dyDescent="0.75">
      <c r="B6" s="4" t="s">
        <v>6</v>
      </c>
      <c r="C6" s="5" t="s">
        <v>7</v>
      </c>
      <c r="D6" s="5" t="s">
        <v>89</v>
      </c>
      <c r="E6" s="5" t="s">
        <v>8</v>
      </c>
      <c r="F6" s="5" t="s">
        <v>90</v>
      </c>
      <c r="G6" s="5" t="s">
        <v>9</v>
      </c>
      <c r="H6" s="5" t="s">
        <v>18</v>
      </c>
      <c r="I6" s="5" t="s">
        <v>19</v>
      </c>
      <c r="J6" s="5" t="s">
        <v>10</v>
      </c>
      <c r="K6" s="5" t="s">
        <v>11</v>
      </c>
      <c r="L6" s="5" t="s">
        <v>12</v>
      </c>
      <c r="M6" s="76" t="s">
        <v>85</v>
      </c>
      <c r="N6" s="76" t="s">
        <v>86</v>
      </c>
      <c r="O6" s="5" t="s">
        <v>16</v>
      </c>
      <c r="P6" s="5" t="s">
        <v>17</v>
      </c>
      <c r="Q6" s="13" t="s">
        <v>1</v>
      </c>
      <c r="R6" s="13" t="s">
        <v>0</v>
      </c>
      <c r="S6" s="70" t="s">
        <v>2</v>
      </c>
      <c r="T6" s="70" t="s">
        <v>84</v>
      </c>
      <c r="U6" s="142" t="s">
        <v>115</v>
      </c>
      <c r="V6" s="143" t="s">
        <v>116</v>
      </c>
    </row>
    <row r="7" spans="2:22" ht="14.25" thickTop="1" x14ac:dyDescent="0.7">
      <c r="B7" s="12">
        <v>1</v>
      </c>
      <c r="C7" s="51" t="str">
        <f>IF(入力シート!C7="","",入力シート!C7)</f>
        <v>粘性土</v>
      </c>
      <c r="D7" s="110" t="str">
        <f>IF(入力シート!D7="","",入力シート!D7)</f>
        <v>-</v>
      </c>
      <c r="E7" s="51">
        <f>IF(入力シート!E7="","",入力シート!E7)</f>
        <v>1.85</v>
      </c>
      <c r="F7" s="51">
        <f>IF(入力シート!F7="","",入力シート!F7)</f>
        <v>1.85</v>
      </c>
      <c r="G7" s="111" t="str">
        <f>IF(入力シート!I7="","",入力シート!I7)</f>
        <v/>
      </c>
      <c r="H7" s="111">
        <f>IF(入力シート!K7="","",入力シート!K7)</f>
        <v>0.5</v>
      </c>
      <c r="I7" s="51" t="str">
        <f t="shared" ref="I7:I16" si="0">IF(OR(D7="",D7="-"),"",$S$2)</f>
        <v/>
      </c>
      <c r="J7" s="112">
        <f>IF(入力シート!J7="","",入力シート!J7)</f>
        <v>9.65</v>
      </c>
      <c r="K7" s="111" t="str">
        <f>IF(入力シート!G7="","",入力シート!G7)</f>
        <v/>
      </c>
      <c r="L7" s="111" t="str">
        <f>IF(入力シート!H7="","",入力シート!H7)</f>
        <v/>
      </c>
      <c r="M7" s="73">
        <f>IF(J7="","",2800*J7)</f>
        <v>27020</v>
      </c>
      <c r="N7" s="73" t="str">
        <f t="shared" ref="N7:N16" si="1">IF(OR(D7="-",D7=""),"",IF(AND(D7="○",I22&lt;&gt;"",J22&gt;$S$3),I22*2*(1+I7),IF(AND(D7="○",L22&lt;&gt;"",M22&gt;$S$3),L22*2*(1+I7),R22*2*(1+I7))))</f>
        <v/>
      </c>
      <c r="O7" s="98">
        <f t="shared" ref="O7:O16" si="2">IF(F7="","",$N$4/$N$3)</f>
        <v>1</v>
      </c>
      <c r="P7" s="98">
        <f t="shared" ref="P7:P16" si="3">IF(F7="","",F7/$N$3)</f>
        <v>0.46250000000000002</v>
      </c>
      <c r="Q7" s="99">
        <f>IF(C7="","",1/PI()*(O7*LN((1+SQRT(O7^2+1))*SQRT(O7^2+P7^2)/(O7*(1+SQRT(O7^2+P7^2+1))))+LN((O7+SQRT(O7^2+1))*SQRT(1+P7^2)/(O7+SQRT(O7^2+P7^2+1)))))</f>
        <v>4.2556921577464157E-2</v>
      </c>
      <c r="R7" s="99">
        <f>IF(C7="","",P7/2/PI()*ATAN(O7/(P7*SQRT(O7^2+P7^2+1))))</f>
        <v>7.125800205362301E-2</v>
      </c>
      <c r="S7" s="100">
        <f>IF(C7="","",IF(D7="-",(1-H7^2)*Q7+(1-H7-2*H7^2)*R7,(1-I7^2)*Q7+(1-I7-2*I7^2)*R7))</f>
        <v>3.1917691183098118E-2</v>
      </c>
      <c r="T7" s="101">
        <f>IF(D7="","",IF(D7="-",S7/M7,IF(D7="○",S7/N7,"")))</f>
        <v>1.1812617018171027E-6</v>
      </c>
      <c r="U7" s="144">
        <f>IF(T7="","",T7*$N$3*$L$2*4)</f>
        <v>1.8900187229073644E-4</v>
      </c>
      <c r="V7" s="145" t="str">
        <f>IF(OR(D7="",D7="-"),"",U7)</f>
        <v/>
      </c>
    </row>
    <row r="8" spans="2:22" ht="13.9" x14ac:dyDescent="0.7">
      <c r="B8" s="8">
        <v>2</v>
      </c>
      <c r="C8" s="113" t="str">
        <f>IF(入力シート!C8="","",入力シート!C8)</f>
        <v>砂質土</v>
      </c>
      <c r="D8" s="114" t="str">
        <f>IF(入力シート!D8="","",入力シート!D8)</f>
        <v>○</v>
      </c>
      <c r="E8" s="55">
        <f>IF(入力シート!E8="","",入力シート!E8)</f>
        <v>3.75</v>
      </c>
      <c r="F8" s="55">
        <f>IF(入力シート!F8="","",入力シート!F8)</f>
        <v>5.6</v>
      </c>
      <c r="G8" s="115">
        <f>IF(入力シート!I8="","",入力シート!I8)</f>
        <v>33.949800000000003</v>
      </c>
      <c r="H8" s="115">
        <f>IF(入力シート!K8="","",入力シート!K8)</f>
        <v>0.33</v>
      </c>
      <c r="I8" s="55">
        <f t="shared" si="0"/>
        <v>0.5</v>
      </c>
      <c r="J8" s="116">
        <f>IF(入力シート!J8="","",入力シート!J8)</f>
        <v>3.75</v>
      </c>
      <c r="K8" s="115">
        <f>IF(入力シート!G8="","",入力シート!G8)</f>
        <v>0.21179999999999999</v>
      </c>
      <c r="L8" s="115">
        <f>IF(入力シート!H8="","",入力シート!H8)</f>
        <v>0.55866700000000002</v>
      </c>
      <c r="M8" s="74">
        <f>IF(J8="","",2800*J8)</f>
        <v>10500</v>
      </c>
      <c r="N8" s="132">
        <f t="shared" ca="1" si="1"/>
        <v>39.473684210526315</v>
      </c>
      <c r="O8" s="102">
        <f>IF(F8="","",$N$4/$N$3)</f>
        <v>1</v>
      </c>
      <c r="P8" s="102">
        <f>IF(F8="","",F8/$N$3)</f>
        <v>1.4</v>
      </c>
      <c r="Q8" s="103">
        <f t="shared" ref="Q8:Q16" si="4">IF(C8="","",1/PI()*(O8*LN((1+SQRT(O8^2+1))*SQRT(O8^2+P8^2)/(O8*(1+SQRT(O8^2+P8^2+1))))+LN((O8+SQRT(O8^2+1))*SQRT(1+P8^2)/(O8+SQRT(O8^2+P8^2+1)))))</f>
        <v>0.20925897997489004</v>
      </c>
      <c r="R8" s="103">
        <f>IF(C8="","",P8/2/PI()*ATAN(O8/(P8*SQRT(O8^2+P8^2+1))))</f>
        <v>7.6786881502183796E-2</v>
      </c>
      <c r="S8" s="104">
        <f>IF(C8="","",IF(D8="-",(1-H8^2)*Q8+(1-H8-2*H8^2)*R8,(1-I8^2)*Q8+(1-I8-2*I8^2)*R8))</f>
        <v>0.15694423498116752</v>
      </c>
      <c r="T8" s="105">
        <f ca="1">IF(D8="","",IF(D8="-",(S8-S7)/M8,IF(D8="○",(S8-S7)/N8,"")))</f>
        <v>3.1673391095510916E-3</v>
      </c>
      <c r="U8" s="146">
        <f ca="1">IF(T8="","",T8*$N$3*$L$2*4)</f>
        <v>0.50677425752817462</v>
      </c>
      <c r="V8" s="147">
        <f t="shared" ref="V8:V16" ca="1" si="5">IF(OR(D8="",D8="-"),"",U8)</f>
        <v>0.50677425752817462</v>
      </c>
    </row>
    <row r="9" spans="2:22" ht="13.9" x14ac:dyDescent="0.7">
      <c r="B9" s="8">
        <v>3</v>
      </c>
      <c r="C9" s="113" t="str">
        <f>IF(入力シート!C9="","",入力シート!C9)</f>
        <v>粘性土</v>
      </c>
      <c r="D9" s="114" t="str">
        <f>IF(入力シート!D9="","",入力シート!D9)</f>
        <v>-</v>
      </c>
      <c r="E9" s="55">
        <f>IF(入力シート!E9="","",入力シート!E9)</f>
        <v>9.5</v>
      </c>
      <c r="F9" s="55">
        <f>IF(入力シート!F9="","",入力シート!F9)</f>
        <v>15.1</v>
      </c>
      <c r="G9" s="115" t="str">
        <f>IF(入力シート!I9="","",入力シート!I9)</f>
        <v/>
      </c>
      <c r="H9" s="115">
        <f>IF(入力シート!K9="","",入力シート!K9)</f>
        <v>0.5</v>
      </c>
      <c r="I9" s="55" t="str">
        <f t="shared" si="0"/>
        <v/>
      </c>
      <c r="J9" s="116">
        <f>IF(入力シート!J9="","",入力シート!J9)</f>
        <v>3.72</v>
      </c>
      <c r="K9" s="115" t="str">
        <f>IF(入力シート!G9="","",入力シート!G9)</f>
        <v/>
      </c>
      <c r="L9" s="115" t="str">
        <f>IF(入力シート!H9="","",入力シート!H9)</f>
        <v/>
      </c>
      <c r="M9" s="74">
        <f t="shared" ref="M9:M16" si="6">IF(J9="","",2800*J9)</f>
        <v>10416</v>
      </c>
      <c r="N9" s="132" t="str">
        <f t="shared" si="1"/>
        <v/>
      </c>
      <c r="O9" s="102">
        <f t="shared" si="2"/>
        <v>1</v>
      </c>
      <c r="P9" s="102">
        <f t="shared" si="3"/>
        <v>3.7749999999999999</v>
      </c>
      <c r="Q9" s="103">
        <f t="shared" si="4"/>
        <v>0.39981251794351197</v>
      </c>
      <c r="R9" s="103">
        <f t="shared" ref="R9:R16" si="7">IF(C9="","",P9/2/PI()*ATAN(O9/(P9*SQRT(O9^2+P9^2+1))))</f>
        <v>3.9424042122019429E-2</v>
      </c>
      <c r="S9" s="104">
        <f t="shared" ref="S9:S16" si="8">IF(C9="","",IF(D9="-",(1-H9^2)*Q9+(1-H9-2*H9^2)*R9,(1-I9^2)*Q9+(1-I9-2*I9^2)*R9))</f>
        <v>0.29985938845763399</v>
      </c>
      <c r="T9" s="105">
        <f t="shared" ref="T9:T14" si="9">IF(D9="","",IF(D9="-",(S9-S8)/M9,IF(D9="○",(S9-S8)/N9,"")))</f>
        <v>1.3720732860643862E-5</v>
      </c>
      <c r="U9" s="144">
        <f>IF(T9="","",T9*$N$3*$L$2*4)</f>
        <v>2.1953172577030178E-3</v>
      </c>
      <c r="V9" s="147" t="str">
        <f t="shared" si="5"/>
        <v/>
      </c>
    </row>
    <row r="10" spans="2:22" ht="13.9" x14ac:dyDescent="0.7">
      <c r="B10" s="8">
        <v>4</v>
      </c>
      <c r="C10" s="113" t="str">
        <f>IF(入力シート!C10="","",入力シート!C10)</f>
        <v/>
      </c>
      <c r="D10" s="114" t="str">
        <f>IF(入力シート!D10="","",入力シート!D10)</f>
        <v/>
      </c>
      <c r="E10" s="55" t="str">
        <f>IF(入力シート!E10="","",入力シート!E10)</f>
        <v/>
      </c>
      <c r="F10" s="55" t="str">
        <f>IF(入力シート!F10="","",入力シート!F10)</f>
        <v/>
      </c>
      <c r="G10" s="115" t="str">
        <f>IF(入力シート!I10="","",入力シート!I10)</f>
        <v/>
      </c>
      <c r="H10" s="115" t="str">
        <f>IF(入力シート!K10="","",入力シート!K10)</f>
        <v/>
      </c>
      <c r="I10" s="55" t="str">
        <f t="shared" si="0"/>
        <v/>
      </c>
      <c r="J10" s="116" t="str">
        <f>IF(入力シート!J10="","",入力シート!J10)</f>
        <v/>
      </c>
      <c r="K10" s="115" t="str">
        <f>IF(入力シート!G10="","",入力シート!G10)</f>
        <v/>
      </c>
      <c r="L10" s="115" t="str">
        <f>IF(入力シート!H10="","",入力シート!H10)</f>
        <v/>
      </c>
      <c r="M10" s="74" t="str">
        <f t="shared" si="6"/>
        <v/>
      </c>
      <c r="N10" s="132" t="str">
        <f t="shared" si="1"/>
        <v/>
      </c>
      <c r="O10" s="102" t="str">
        <f t="shared" si="2"/>
        <v/>
      </c>
      <c r="P10" s="102" t="str">
        <f t="shared" si="3"/>
        <v/>
      </c>
      <c r="Q10" s="103" t="str">
        <f t="shared" si="4"/>
        <v/>
      </c>
      <c r="R10" s="103" t="str">
        <f t="shared" si="7"/>
        <v/>
      </c>
      <c r="S10" s="104" t="str">
        <f t="shared" si="8"/>
        <v/>
      </c>
      <c r="T10" s="105" t="str">
        <f t="shared" si="9"/>
        <v/>
      </c>
      <c r="U10" s="144" t="str">
        <f t="shared" ref="U10:U16" si="10">IF(T10="","",T10*$N$3*$L$2*4)</f>
        <v/>
      </c>
      <c r="V10" s="147" t="str">
        <f t="shared" si="5"/>
        <v/>
      </c>
    </row>
    <row r="11" spans="2:22" ht="13.9" x14ac:dyDescent="0.7">
      <c r="B11" s="8">
        <v>5</v>
      </c>
      <c r="C11" s="113" t="str">
        <f>IF(入力シート!C11="","",入力シート!C11)</f>
        <v/>
      </c>
      <c r="D11" s="114" t="str">
        <f>IF(入力シート!D11="","",入力シート!D11)</f>
        <v/>
      </c>
      <c r="E11" s="55" t="str">
        <f>IF(入力シート!E11="","",入力シート!E11)</f>
        <v/>
      </c>
      <c r="F11" s="55" t="str">
        <f>IF(入力シート!F11="","",入力シート!F11)</f>
        <v/>
      </c>
      <c r="G11" s="115" t="str">
        <f>IF(入力シート!I11="","",入力シート!I11)</f>
        <v/>
      </c>
      <c r="H11" s="115" t="str">
        <f>IF(入力シート!K11="","",入力シート!K11)</f>
        <v/>
      </c>
      <c r="I11" s="55" t="str">
        <f t="shared" si="0"/>
        <v/>
      </c>
      <c r="J11" s="116" t="str">
        <f>IF(入力シート!J11="","",入力シート!J11)</f>
        <v/>
      </c>
      <c r="K11" s="115" t="str">
        <f>IF(入力シート!G11="","",入力シート!G11)</f>
        <v/>
      </c>
      <c r="L11" s="115" t="str">
        <f>IF(入力シート!H11="","",入力シート!H11)</f>
        <v/>
      </c>
      <c r="M11" s="74" t="str">
        <f t="shared" si="6"/>
        <v/>
      </c>
      <c r="N11" s="132" t="str">
        <f t="shared" si="1"/>
        <v/>
      </c>
      <c r="O11" s="102" t="str">
        <f t="shared" si="2"/>
        <v/>
      </c>
      <c r="P11" s="102" t="str">
        <f t="shared" si="3"/>
        <v/>
      </c>
      <c r="Q11" s="103" t="str">
        <f t="shared" si="4"/>
        <v/>
      </c>
      <c r="R11" s="103" t="str">
        <f t="shared" si="7"/>
        <v/>
      </c>
      <c r="S11" s="104" t="str">
        <f t="shared" si="8"/>
        <v/>
      </c>
      <c r="T11" s="105" t="str">
        <f t="shared" si="9"/>
        <v/>
      </c>
      <c r="U11" s="144" t="str">
        <f t="shared" si="10"/>
        <v/>
      </c>
      <c r="V11" s="147" t="str">
        <f t="shared" si="5"/>
        <v/>
      </c>
    </row>
    <row r="12" spans="2:22" ht="13.9" x14ac:dyDescent="0.7">
      <c r="B12" s="8">
        <v>6</v>
      </c>
      <c r="C12" s="113" t="str">
        <f>IF(入力シート!C12="","",入力シート!C12)</f>
        <v/>
      </c>
      <c r="D12" s="114" t="str">
        <f>IF(入力シート!D12="","",入力シート!D12)</f>
        <v/>
      </c>
      <c r="E12" s="55" t="str">
        <f>IF(入力シート!E12="","",入力シート!E12)</f>
        <v/>
      </c>
      <c r="F12" s="55" t="str">
        <f>IF(入力シート!F12="","",入力シート!F12)</f>
        <v/>
      </c>
      <c r="G12" s="115" t="str">
        <f>IF(入力シート!I12="","",入力シート!I12)</f>
        <v/>
      </c>
      <c r="H12" s="115" t="str">
        <f>IF(入力シート!K12="","",入力シート!K12)</f>
        <v/>
      </c>
      <c r="I12" s="55" t="str">
        <f t="shared" si="0"/>
        <v/>
      </c>
      <c r="J12" s="116" t="str">
        <f>IF(入力シート!J12="","",入力シート!J12)</f>
        <v/>
      </c>
      <c r="K12" s="115" t="str">
        <f>IF(入力シート!G12="","",入力シート!G12)</f>
        <v/>
      </c>
      <c r="L12" s="115" t="str">
        <f>IF(入力シート!H12="","",入力シート!H12)</f>
        <v/>
      </c>
      <c r="M12" s="74" t="str">
        <f t="shared" si="6"/>
        <v/>
      </c>
      <c r="N12" s="132" t="str">
        <f t="shared" si="1"/>
        <v/>
      </c>
      <c r="O12" s="102" t="str">
        <f t="shared" si="2"/>
        <v/>
      </c>
      <c r="P12" s="102" t="str">
        <f t="shared" si="3"/>
        <v/>
      </c>
      <c r="Q12" s="103" t="str">
        <f t="shared" si="4"/>
        <v/>
      </c>
      <c r="R12" s="103" t="str">
        <f t="shared" si="7"/>
        <v/>
      </c>
      <c r="S12" s="104" t="str">
        <f t="shared" si="8"/>
        <v/>
      </c>
      <c r="T12" s="105" t="str">
        <f>IF(D12="","",IF(D12="-",(S12-S11)/M12,IF(D12="○",(S12-S11)/N12,"")))</f>
        <v/>
      </c>
      <c r="U12" s="144" t="str">
        <f t="shared" si="10"/>
        <v/>
      </c>
      <c r="V12" s="147" t="str">
        <f t="shared" si="5"/>
        <v/>
      </c>
    </row>
    <row r="13" spans="2:22" ht="13.9" x14ac:dyDescent="0.7">
      <c r="B13" s="8">
        <v>7</v>
      </c>
      <c r="C13" s="113" t="str">
        <f>IF(入力シート!C13="","",入力シート!C13)</f>
        <v/>
      </c>
      <c r="D13" s="114" t="str">
        <f>IF(入力シート!D13="","",入力シート!D13)</f>
        <v/>
      </c>
      <c r="E13" s="55" t="str">
        <f>IF(入力シート!E13="","",入力シート!E13)</f>
        <v/>
      </c>
      <c r="F13" s="55" t="str">
        <f>IF(入力シート!F13="","",入力シート!F13)</f>
        <v/>
      </c>
      <c r="G13" s="115" t="str">
        <f>IF(入力シート!I13="","",入力シート!I13)</f>
        <v/>
      </c>
      <c r="H13" s="115" t="str">
        <f>IF(入力シート!K13="","",入力シート!K13)</f>
        <v/>
      </c>
      <c r="I13" s="55" t="str">
        <f t="shared" si="0"/>
        <v/>
      </c>
      <c r="J13" s="116" t="str">
        <f>IF(入力シート!J13="","",入力シート!J13)</f>
        <v/>
      </c>
      <c r="K13" s="115" t="str">
        <f>IF(入力シート!G13="","",入力シート!G13)</f>
        <v/>
      </c>
      <c r="L13" s="115" t="str">
        <f>IF(入力シート!H13="","",入力シート!H13)</f>
        <v/>
      </c>
      <c r="M13" s="74" t="str">
        <f t="shared" si="6"/>
        <v/>
      </c>
      <c r="N13" s="132" t="str">
        <f t="shared" si="1"/>
        <v/>
      </c>
      <c r="O13" s="102" t="str">
        <f t="shared" si="2"/>
        <v/>
      </c>
      <c r="P13" s="102" t="str">
        <f t="shared" si="3"/>
        <v/>
      </c>
      <c r="Q13" s="103" t="str">
        <f t="shared" si="4"/>
        <v/>
      </c>
      <c r="R13" s="103" t="str">
        <f t="shared" si="7"/>
        <v/>
      </c>
      <c r="S13" s="104" t="str">
        <f t="shared" si="8"/>
        <v/>
      </c>
      <c r="T13" s="105" t="str">
        <f>IF(D13="","",IF(D13="-",(S13-S12)/M13,IF(D13="○",(S13-S12)/N13,"")))</f>
        <v/>
      </c>
      <c r="U13" s="144" t="str">
        <f t="shared" si="10"/>
        <v/>
      </c>
      <c r="V13" s="147" t="str">
        <f t="shared" si="5"/>
        <v/>
      </c>
    </row>
    <row r="14" spans="2:22" ht="13.9" x14ac:dyDescent="0.7">
      <c r="B14" s="8">
        <v>8</v>
      </c>
      <c r="C14" s="113" t="str">
        <f>IF(入力シート!C14="","",入力シート!C14)</f>
        <v/>
      </c>
      <c r="D14" s="114" t="str">
        <f>IF(入力シート!D14="","",入力シート!D14)</f>
        <v/>
      </c>
      <c r="E14" s="55" t="str">
        <f>IF(入力シート!E14="","",入力シート!E14)</f>
        <v/>
      </c>
      <c r="F14" s="55" t="str">
        <f>IF(入力シート!F14="","",入力シート!F14)</f>
        <v/>
      </c>
      <c r="G14" s="115" t="str">
        <f>IF(入力シート!I14="","",入力シート!I14)</f>
        <v/>
      </c>
      <c r="H14" s="115" t="str">
        <f>IF(入力シート!K14="","",入力シート!K14)</f>
        <v/>
      </c>
      <c r="I14" s="55" t="str">
        <f t="shared" si="0"/>
        <v/>
      </c>
      <c r="J14" s="116" t="str">
        <f>IF(入力シート!J14="","",入力シート!J14)</f>
        <v/>
      </c>
      <c r="K14" s="115" t="str">
        <f>IF(入力シート!G14="","",入力シート!G14)</f>
        <v/>
      </c>
      <c r="L14" s="115" t="str">
        <f>IF(入力シート!H14="","",入力シート!H14)</f>
        <v/>
      </c>
      <c r="M14" s="74" t="str">
        <f t="shared" si="6"/>
        <v/>
      </c>
      <c r="N14" s="132" t="str">
        <f t="shared" si="1"/>
        <v/>
      </c>
      <c r="O14" s="102" t="str">
        <f t="shared" si="2"/>
        <v/>
      </c>
      <c r="P14" s="102" t="str">
        <f t="shared" si="3"/>
        <v/>
      </c>
      <c r="Q14" s="103" t="str">
        <f t="shared" si="4"/>
        <v/>
      </c>
      <c r="R14" s="103" t="str">
        <f t="shared" si="7"/>
        <v/>
      </c>
      <c r="S14" s="104" t="str">
        <f t="shared" si="8"/>
        <v/>
      </c>
      <c r="T14" s="105" t="str">
        <f t="shared" si="9"/>
        <v/>
      </c>
      <c r="U14" s="144" t="str">
        <f t="shared" si="10"/>
        <v/>
      </c>
      <c r="V14" s="147" t="str">
        <f t="shared" si="5"/>
        <v/>
      </c>
    </row>
    <row r="15" spans="2:22" ht="13.9" x14ac:dyDescent="0.7">
      <c r="B15" s="8">
        <v>9</v>
      </c>
      <c r="C15" s="113" t="str">
        <f>IF(入力シート!C15="","",入力シート!C15)</f>
        <v/>
      </c>
      <c r="D15" s="114" t="str">
        <f>IF(入力シート!D15="","",入力シート!D15)</f>
        <v/>
      </c>
      <c r="E15" s="55" t="str">
        <f>IF(入力シート!E15="","",入力シート!E15)</f>
        <v/>
      </c>
      <c r="F15" s="55" t="str">
        <f>IF(入力シート!F15="","",入力シート!F15)</f>
        <v/>
      </c>
      <c r="G15" s="115" t="str">
        <f>IF(入力シート!I15="","",入力シート!I15)</f>
        <v/>
      </c>
      <c r="H15" s="115" t="str">
        <f>IF(入力シート!K15="","",入力シート!K15)</f>
        <v/>
      </c>
      <c r="I15" s="55" t="str">
        <f t="shared" si="0"/>
        <v/>
      </c>
      <c r="J15" s="116" t="str">
        <f>IF(入力シート!J15="","",入力シート!J15)</f>
        <v/>
      </c>
      <c r="K15" s="115" t="str">
        <f>IF(入力シート!G15="","",入力シート!G15)</f>
        <v/>
      </c>
      <c r="L15" s="115" t="str">
        <f>IF(入力シート!H15="","",入力シート!H15)</f>
        <v/>
      </c>
      <c r="M15" s="74" t="str">
        <f t="shared" si="6"/>
        <v/>
      </c>
      <c r="N15" s="132" t="str">
        <f t="shared" si="1"/>
        <v/>
      </c>
      <c r="O15" s="102" t="str">
        <f t="shared" si="2"/>
        <v/>
      </c>
      <c r="P15" s="102" t="str">
        <f t="shared" si="3"/>
        <v/>
      </c>
      <c r="Q15" s="103" t="str">
        <f t="shared" si="4"/>
        <v/>
      </c>
      <c r="R15" s="103" t="str">
        <f t="shared" si="7"/>
        <v/>
      </c>
      <c r="S15" s="104" t="str">
        <f t="shared" si="8"/>
        <v/>
      </c>
      <c r="T15" s="105" t="str">
        <f>IF(D15="","",IF(D15="-",(S15-S14)/M15,IF(D15="○",(S15-S14)/N15,"")))</f>
        <v/>
      </c>
      <c r="U15" s="144" t="str">
        <f t="shared" si="10"/>
        <v/>
      </c>
      <c r="V15" s="147" t="str">
        <f t="shared" si="5"/>
        <v/>
      </c>
    </row>
    <row r="16" spans="2:22" ht="14.25" thickBot="1" x14ac:dyDescent="0.75">
      <c r="B16" s="10">
        <v>10</v>
      </c>
      <c r="C16" s="117" t="str">
        <f>IF(入力シート!C16="","",入力シート!C16)</f>
        <v/>
      </c>
      <c r="D16" s="118" t="str">
        <f>IF(入力シート!D16="","",入力シート!D16)</f>
        <v/>
      </c>
      <c r="E16" s="59" t="str">
        <f>IF(入力シート!E16="","",入力シート!E16)</f>
        <v/>
      </c>
      <c r="F16" s="59" t="str">
        <f>IF(入力シート!F16="","",入力シート!F16)</f>
        <v/>
      </c>
      <c r="G16" s="119" t="str">
        <f>IF(入力シート!I16="","",入力シート!I16)</f>
        <v/>
      </c>
      <c r="H16" s="119" t="str">
        <f>IF(入力シート!K16="","",入力シート!K16)</f>
        <v/>
      </c>
      <c r="I16" s="59" t="str">
        <f t="shared" si="0"/>
        <v/>
      </c>
      <c r="J16" s="120" t="str">
        <f>IF(入力シート!J16="","",入力シート!J16)</f>
        <v/>
      </c>
      <c r="K16" s="119" t="str">
        <f>IF(入力シート!G16="","",入力シート!G16)</f>
        <v/>
      </c>
      <c r="L16" s="119" t="str">
        <f>IF(入力シート!H16="","",入力シート!H16)</f>
        <v/>
      </c>
      <c r="M16" s="75" t="str">
        <f t="shared" si="6"/>
        <v/>
      </c>
      <c r="N16" s="133" t="str">
        <f t="shared" si="1"/>
        <v/>
      </c>
      <c r="O16" s="106" t="str">
        <f t="shared" si="2"/>
        <v/>
      </c>
      <c r="P16" s="106" t="str">
        <f t="shared" si="3"/>
        <v/>
      </c>
      <c r="Q16" s="107" t="str">
        <f t="shared" si="4"/>
        <v/>
      </c>
      <c r="R16" s="107" t="str">
        <f t="shared" si="7"/>
        <v/>
      </c>
      <c r="S16" s="108" t="str">
        <f t="shared" si="8"/>
        <v/>
      </c>
      <c r="T16" s="109" t="str">
        <f>IF(D16="","",IF(D16="-",(S16-S15)/M16,IF(D16="○",(S16-S15)/N16,"")))</f>
        <v/>
      </c>
      <c r="U16" s="148" t="str">
        <f t="shared" si="10"/>
        <v/>
      </c>
      <c r="V16" s="149" t="str">
        <f t="shared" si="5"/>
        <v/>
      </c>
    </row>
    <row r="19" spans="2:20" ht="13.5" thickBot="1" x14ac:dyDescent="0.75">
      <c r="B19" s="121" t="s">
        <v>108</v>
      </c>
    </row>
    <row r="20" spans="2:20" ht="13.5" thickBot="1" x14ac:dyDescent="0.75">
      <c r="B20" s="190" t="s">
        <v>6</v>
      </c>
      <c r="C20" s="188" t="s">
        <v>7</v>
      </c>
      <c r="D20" s="193" t="s">
        <v>109</v>
      </c>
      <c r="E20" s="185" t="s">
        <v>91</v>
      </c>
      <c r="F20" s="186"/>
      <c r="G20" s="186"/>
      <c r="H20" s="186"/>
      <c r="I20" s="186"/>
      <c r="J20" s="192"/>
      <c r="K20" s="185" t="s">
        <v>92</v>
      </c>
      <c r="L20" s="186"/>
      <c r="M20" s="186"/>
      <c r="N20" s="187"/>
      <c r="P20" s="183" t="s">
        <v>120</v>
      </c>
      <c r="Q20" s="184"/>
      <c r="R20" s="184"/>
      <c r="S20" s="184"/>
      <c r="T20" s="184"/>
    </row>
    <row r="21" spans="2:20" ht="77.25" thickBot="1" x14ac:dyDescent="0.75">
      <c r="B21" s="191"/>
      <c r="C21" s="189"/>
      <c r="D21" s="194"/>
      <c r="E21" s="122" t="s">
        <v>22</v>
      </c>
      <c r="F21" s="122" t="s">
        <v>23</v>
      </c>
      <c r="G21" s="122" t="s">
        <v>24</v>
      </c>
      <c r="H21" s="122" t="s">
        <v>93</v>
      </c>
      <c r="I21" s="123" t="s">
        <v>13</v>
      </c>
      <c r="J21" s="123" t="s">
        <v>14</v>
      </c>
      <c r="K21" s="137" t="s">
        <v>20</v>
      </c>
      <c r="L21" s="134" t="s">
        <v>15</v>
      </c>
      <c r="M21" s="138" t="s">
        <v>14</v>
      </c>
      <c r="N21" s="139" t="s">
        <v>86</v>
      </c>
      <c r="O21" s="135"/>
      <c r="P21" s="4" t="s">
        <v>83</v>
      </c>
      <c r="Q21" s="181" t="s">
        <v>95</v>
      </c>
      <c r="R21" s="181"/>
      <c r="S21" s="181" t="s">
        <v>86</v>
      </c>
      <c r="T21" s="182"/>
    </row>
    <row r="22" spans="2:20" ht="14.25" thickTop="1" x14ac:dyDescent="0.7">
      <c r="B22" s="12">
        <v>1</v>
      </c>
      <c r="C22" s="96" t="str">
        <f>IF(入力シート!C7="","",入力シート!C7)</f>
        <v>粘性土</v>
      </c>
      <c r="D22" s="49">
        <f t="shared" ref="D22:D31" si="11">IF(ISERROR(M7/(2*(1+H7))),"",M7/(2*(1+H7)))</f>
        <v>9006.6666666666661</v>
      </c>
      <c r="E22" s="49" t="str">
        <f t="shared" ref="E22:E31" si="12">IF(OR(D7="-",L7&lt;0.8,L7&gt;=1.1),"",23.6*L7+0.98)</f>
        <v/>
      </c>
      <c r="F22" s="49" t="str">
        <f t="shared" ref="F22:F31" si="13">IF(OR(D7="-",L7&lt;0.8,L7&gt;=1.1),"",9.32*L7^3-10.8*L7^2+13.27*L7-0.806)</f>
        <v/>
      </c>
      <c r="G22" s="49" t="str">
        <f t="shared" ref="G22:G31" si="14">IF(OR(D7="-",L7&lt;0.8,L7&gt;=1.1),"",-1.4*L7^3+3.87*L7^2-4.14*L7+1.95)</f>
        <v/>
      </c>
      <c r="H22" s="50" t="str">
        <f t="shared" ref="H22:H31" si="15">IF(OR(D7="-",L7&lt;0.8,L7&gt;=1.1),"",E22*EXP(-EXP(-F22*(K7-G22))))</f>
        <v/>
      </c>
      <c r="I22" s="49" t="str">
        <f t="shared" ref="I22:I31" si="16">IF(OR(D7="-",L7&lt;0.8,L7&gt;=1.1),"",H22*G7)</f>
        <v/>
      </c>
      <c r="J22" s="51" t="str">
        <f t="shared" ref="J22:J31" si="17">IF(I22="","",I22/D22)</f>
        <v/>
      </c>
      <c r="K22" s="52" t="str">
        <f ca="1">IF(ISERROR('G1÷σc’’の計算シート（テーブル）'!J4),"",'G1÷σc’’の計算シート（テーブル）'!J4)</f>
        <v/>
      </c>
      <c r="L22" s="49" t="str">
        <f>IF(OR(D7="-",D7="",L7&gt;=0.8),"",K22*G7)</f>
        <v/>
      </c>
      <c r="M22" s="150" t="str">
        <f t="shared" ref="M22:M31" si="18">IF(L22="","",L22/D22)</f>
        <v/>
      </c>
      <c r="N22" s="140" t="str">
        <f>IF(L22="","",L22*2*(1+I7))</f>
        <v/>
      </c>
      <c r="O22" s="136"/>
      <c r="P22" s="128">
        <f>$S$3</f>
        <v>3.3333333333333335E-3</v>
      </c>
      <c r="Q22" s="64"/>
      <c r="R22" s="61">
        <f t="shared" ref="R22:R31" si="19">IF(D22="","",P22*D22)</f>
        <v>30.022222222222222</v>
      </c>
      <c r="S22" s="64"/>
      <c r="T22" s="67" t="str">
        <f t="shared" ref="T22:T31" si="20">IF(OR(D7="-",D7=""),"",R22*2*(1+I7))</f>
        <v/>
      </c>
    </row>
    <row r="23" spans="2:20" ht="13.9" x14ac:dyDescent="0.7">
      <c r="B23" s="8">
        <v>2</v>
      </c>
      <c r="C23" s="9" t="str">
        <f>IF(入力シート!C8="","",入力シート!C8)</f>
        <v>砂質土</v>
      </c>
      <c r="D23" s="53">
        <f t="shared" si="11"/>
        <v>3947.3684210526312</v>
      </c>
      <c r="E23" s="53" t="str">
        <f t="shared" si="12"/>
        <v/>
      </c>
      <c r="F23" s="53" t="str">
        <f t="shared" si="13"/>
        <v/>
      </c>
      <c r="G23" s="53" t="str">
        <f t="shared" si="14"/>
        <v/>
      </c>
      <c r="H23" s="54" t="str">
        <f t="shared" si="15"/>
        <v/>
      </c>
      <c r="I23" s="53" t="str">
        <f t="shared" si="16"/>
        <v/>
      </c>
      <c r="J23" s="130" t="str">
        <f t="shared" si="17"/>
        <v/>
      </c>
      <c r="K23" s="56">
        <f ca="1">IF(ISERROR('G1÷σc’’の計算シート（テーブル）'!J5),"",'G1÷σc’’の計算シート（テーブル）'!J5)</f>
        <v>4.0156812989905102E-2</v>
      </c>
      <c r="L23" s="53">
        <f ca="1">IF(OR(D8="-",D8="",L8&gt;=0.8),"",K23*G8)</f>
        <v>1.3633157696446805</v>
      </c>
      <c r="M23" s="151">
        <f ca="1">IF(L23="","",L23/D23)</f>
        <v>3.4537332830998575E-4</v>
      </c>
      <c r="N23" s="140">
        <f ca="1">IF(L23="","",L23*2*(1+I8))</f>
        <v>4.0899473089340415</v>
      </c>
      <c r="O23" s="136"/>
      <c r="P23" s="72">
        <f t="shared" ref="P23:P31" si="21">$S$3</f>
        <v>3.3333333333333335E-3</v>
      </c>
      <c r="Q23" s="65"/>
      <c r="R23" s="62">
        <f>IF(D23="","",P23*D23)</f>
        <v>13.157894736842104</v>
      </c>
      <c r="S23" s="65"/>
      <c r="T23" s="127">
        <f>IF(OR(D8="-",D8=""),"",R23*2*(1+I8))</f>
        <v>39.473684210526315</v>
      </c>
    </row>
    <row r="24" spans="2:20" ht="13.9" x14ac:dyDescent="0.7">
      <c r="B24" s="8">
        <v>3</v>
      </c>
      <c r="C24" s="9" t="str">
        <f>IF(入力シート!C9="","",入力シート!C9)</f>
        <v>粘性土</v>
      </c>
      <c r="D24" s="53">
        <f t="shared" si="11"/>
        <v>3472</v>
      </c>
      <c r="E24" s="53" t="str">
        <f t="shared" si="12"/>
        <v/>
      </c>
      <c r="F24" s="53" t="str">
        <f t="shared" si="13"/>
        <v/>
      </c>
      <c r="G24" s="53" t="str">
        <f t="shared" si="14"/>
        <v/>
      </c>
      <c r="H24" s="54" t="str">
        <f t="shared" si="15"/>
        <v/>
      </c>
      <c r="I24" s="53" t="str">
        <f t="shared" si="16"/>
        <v/>
      </c>
      <c r="J24" s="130" t="str">
        <f t="shared" si="17"/>
        <v/>
      </c>
      <c r="K24" s="56" t="str">
        <f ca="1">IF(ISERROR('G1÷σc’’の計算シート（テーブル）'!J6),"",'G1÷σc’’の計算シート（テーブル）'!J6)</f>
        <v/>
      </c>
      <c r="L24" s="53" t="str">
        <f t="shared" ref="L24:L31" si="22">IF(OR(D9="-",D9="",L9&gt;=0.8),"",K24*G9)</f>
        <v/>
      </c>
      <c r="M24" s="151" t="str">
        <f t="shared" si="18"/>
        <v/>
      </c>
      <c r="N24" s="140" t="str">
        <f t="shared" ref="N24:N31" si="23">IF(L24="","",L24*2*(1+I9))</f>
        <v/>
      </c>
      <c r="O24" s="136"/>
      <c r="P24" s="72">
        <f>$S$3</f>
        <v>3.3333333333333335E-3</v>
      </c>
      <c r="Q24" s="65"/>
      <c r="R24" s="62">
        <f t="shared" si="19"/>
        <v>11.573333333333334</v>
      </c>
      <c r="S24" s="65"/>
      <c r="T24" s="68" t="str">
        <f t="shared" si="20"/>
        <v/>
      </c>
    </row>
    <row r="25" spans="2:20" ht="13.9" x14ac:dyDescent="0.7">
      <c r="B25" s="8">
        <v>4</v>
      </c>
      <c r="C25" s="9" t="str">
        <f>IF(入力シート!C10="","",入力シート!C10)</f>
        <v/>
      </c>
      <c r="D25" s="53" t="str">
        <f t="shared" si="11"/>
        <v/>
      </c>
      <c r="E25" s="53" t="str">
        <f t="shared" si="12"/>
        <v/>
      </c>
      <c r="F25" s="53" t="str">
        <f t="shared" si="13"/>
        <v/>
      </c>
      <c r="G25" s="53" t="str">
        <f t="shared" si="14"/>
        <v/>
      </c>
      <c r="H25" s="54" t="str">
        <f t="shared" si="15"/>
        <v/>
      </c>
      <c r="I25" s="53" t="str">
        <f t="shared" si="16"/>
        <v/>
      </c>
      <c r="J25" s="130" t="str">
        <f t="shared" si="17"/>
        <v/>
      </c>
      <c r="K25" s="56" t="str">
        <f ca="1">IF(ISERROR('G1÷σc’’の計算シート（テーブル）'!J7),"",'G1÷σc’’の計算シート（テーブル）'!J7)</f>
        <v/>
      </c>
      <c r="L25" s="53" t="str">
        <f t="shared" si="22"/>
        <v/>
      </c>
      <c r="M25" s="151" t="str">
        <f t="shared" si="18"/>
        <v/>
      </c>
      <c r="N25" s="140" t="str">
        <f t="shared" si="23"/>
        <v/>
      </c>
      <c r="O25" s="136"/>
      <c r="P25" s="72">
        <f t="shared" si="21"/>
        <v>3.3333333333333335E-3</v>
      </c>
      <c r="Q25" s="65"/>
      <c r="R25" s="62" t="str">
        <f t="shared" si="19"/>
        <v/>
      </c>
      <c r="S25" s="65"/>
      <c r="T25" s="68" t="str">
        <f t="shared" si="20"/>
        <v/>
      </c>
    </row>
    <row r="26" spans="2:20" ht="13.9" x14ac:dyDescent="0.7">
      <c r="B26" s="8">
        <v>5</v>
      </c>
      <c r="C26" s="9" t="str">
        <f>IF(入力シート!C11="","",入力シート!C11)</f>
        <v/>
      </c>
      <c r="D26" s="53" t="str">
        <f t="shared" si="11"/>
        <v/>
      </c>
      <c r="E26" s="53" t="str">
        <f t="shared" si="12"/>
        <v/>
      </c>
      <c r="F26" s="53" t="str">
        <f t="shared" si="13"/>
        <v/>
      </c>
      <c r="G26" s="53" t="str">
        <f t="shared" si="14"/>
        <v/>
      </c>
      <c r="H26" s="54" t="str">
        <f t="shared" si="15"/>
        <v/>
      </c>
      <c r="I26" s="53" t="str">
        <f t="shared" si="16"/>
        <v/>
      </c>
      <c r="J26" s="130" t="str">
        <f t="shared" si="17"/>
        <v/>
      </c>
      <c r="K26" s="56" t="str">
        <f ca="1">IF(ISERROR('G1÷σc’’の計算シート（テーブル）'!J8),"",'G1÷σc’’の計算シート（テーブル）'!J8)</f>
        <v/>
      </c>
      <c r="L26" s="53" t="str">
        <f t="shared" si="22"/>
        <v/>
      </c>
      <c r="M26" s="151" t="str">
        <f t="shared" si="18"/>
        <v/>
      </c>
      <c r="N26" s="140" t="str">
        <f t="shared" si="23"/>
        <v/>
      </c>
      <c r="O26" s="136"/>
      <c r="P26" s="72">
        <f t="shared" si="21"/>
        <v>3.3333333333333335E-3</v>
      </c>
      <c r="Q26" s="65"/>
      <c r="R26" s="62" t="str">
        <f t="shared" si="19"/>
        <v/>
      </c>
      <c r="S26" s="65"/>
      <c r="T26" s="68" t="str">
        <f t="shared" si="20"/>
        <v/>
      </c>
    </row>
    <row r="27" spans="2:20" ht="13.9" x14ac:dyDescent="0.7">
      <c r="B27" s="8">
        <v>6</v>
      </c>
      <c r="C27" s="9" t="str">
        <f>IF(入力シート!C12="","",入力シート!C12)</f>
        <v/>
      </c>
      <c r="D27" s="53" t="str">
        <f t="shared" si="11"/>
        <v/>
      </c>
      <c r="E27" s="53" t="str">
        <f t="shared" si="12"/>
        <v/>
      </c>
      <c r="F27" s="53" t="str">
        <f t="shared" si="13"/>
        <v/>
      </c>
      <c r="G27" s="53" t="str">
        <f t="shared" si="14"/>
        <v/>
      </c>
      <c r="H27" s="54" t="str">
        <f t="shared" si="15"/>
        <v/>
      </c>
      <c r="I27" s="53" t="str">
        <f t="shared" si="16"/>
        <v/>
      </c>
      <c r="J27" s="130" t="str">
        <f t="shared" si="17"/>
        <v/>
      </c>
      <c r="K27" s="56" t="str">
        <f ca="1">IF(ISERROR('G1÷σc’’の計算シート（テーブル）'!J9),"",'G1÷σc’’の計算シート（テーブル）'!J9)</f>
        <v/>
      </c>
      <c r="L27" s="53" t="str">
        <f t="shared" si="22"/>
        <v/>
      </c>
      <c r="M27" s="151" t="str">
        <f t="shared" si="18"/>
        <v/>
      </c>
      <c r="N27" s="140" t="str">
        <f t="shared" si="23"/>
        <v/>
      </c>
      <c r="O27" s="136"/>
      <c r="P27" s="72">
        <f t="shared" si="21"/>
        <v>3.3333333333333335E-3</v>
      </c>
      <c r="Q27" s="65"/>
      <c r="R27" s="62" t="str">
        <f t="shared" si="19"/>
        <v/>
      </c>
      <c r="S27" s="65"/>
      <c r="T27" s="68" t="str">
        <f t="shared" si="20"/>
        <v/>
      </c>
    </row>
    <row r="28" spans="2:20" ht="13.9" x14ac:dyDescent="0.7">
      <c r="B28" s="8">
        <v>7</v>
      </c>
      <c r="C28" s="9" t="str">
        <f>IF(入力シート!C13="","",入力シート!C13)</f>
        <v/>
      </c>
      <c r="D28" s="53" t="str">
        <f t="shared" si="11"/>
        <v/>
      </c>
      <c r="E28" s="53" t="str">
        <f t="shared" si="12"/>
        <v/>
      </c>
      <c r="F28" s="53" t="str">
        <f t="shared" si="13"/>
        <v/>
      </c>
      <c r="G28" s="53" t="str">
        <f t="shared" si="14"/>
        <v/>
      </c>
      <c r="H28" s="54" t="str">
        <f t="shared" si="15"/>
        <v/>
      </c>
      <c r="I28" s="53" t="str">
        <f t="shared" si="16"/>
        <v/>
      </c>
      <c r="J28" s="130" t="str">
        <f t="shared" si="17"/>
        <v/>
      </c>
      <c r="K28" s="56" t="str">
        <f ca="1">IF(ISERROR('G1÷σc’’の計算シート（テーブル）'!J10),"",'G1÷σc’’の計算シート（テーブル）'!J10)</f>
        <v/>
      </c>
      <c r="L28" s="53" t="str">
        <f t="shared" si="22"/>
        <v/>
      </c>
      <c r="M28" s="151" t="str">
        <f t="shared" si="18"/>
        <v/>
      </c>
      <c r="N28" s="140" t="str">
        <f t="shared" si="23"/>
        <v/>
      </c>
      <c r="O28" s="136"/>
      <c r="P28" s="72">
        <f t="shared" si="21"/>
        <v>3.3333333333333335E-3</v>
      </c>
      <c r="Q28" s="65"/>
      <c r="R28" s="62" t="str">
        <f t="shared" si="19"/>
        <v/>
      </c>
      <c r="S28" s="65"/>
      <c r="T28" s="68" t="str">
        <f t="shared" si="20"/>
        <v/>
      </c>
    </row>
    <row r="29" spans="2:20" ht="13.9" x14ac:dyDescent="0.7">
      <c r="B29" s="8">
        <v>8</v>
      </c>
      <c r="C29" s="9" t="str">
        <f>IF(入力シート!C14="","",入力シート!C14)</f>
        <v/>
      </c>
      <c r="D29" s="53" t="str">
        <f t="shared" si="11"/>
        <v/>
      </c>
      <c r="E29" s="53" t="str">
        <f t="shared" si="12"/>
        <v/>
      </c>
      <c r="F29" s="53" t="str">
        <f t="shared" si="13"/>
        <v/>
      </c>
      <c r="G29" s="53" t="str">
        <f t="shared" si="14"/>
        <v/>
      </c>
      <c r="H29" s="54" t="str">
        <f t="shared" si="15"/>
        <v/>
      </c>
      <c r="I29" s="53" t="str">
        <f t="shared" si="16"/>
        <v/>
      </c>
      <c r="J29" s="130" t="str">
        <f t="shared" si="17"/>
        <v/>
      </c>
      <c r="K29" s="56" t="str">
        <f ca="1">IF(ISERROR('G1÷σc’’の計算シート（テーブル）'!J11),"",'G1÷σc’’の計算シート（テーブル）'!J11)</f>
        <v/>
      </c>
      <c r="L29" s="53" t="str">
        <f t="shared" si="22"/>
        <v/>
      </c>
      <c r="M29" s="151" t="str">
        <f t="shared" si="18"/>
        <v/>
      </c>
      <c r="N29" s="140" t="str">
        <f t="shared" si="23"/>
        <v/>
      </c>
      <c r="O29" s="136"/>
      <c r="P29" s="72">
        <f t="shared" si="21"/>
        <v>3.3333333333333335E-3</v>
      </c>
      <c r="Q29" s="65"/>
      <c r="R29" s="62" t="str">
        <f t="shared" si="19"/>
        <v/>
      </c>
      <c r="S29" s="65"/>
      <c r="T29" s="68" t="str">
        <f t="shared" si="20"/>
        <v/>
      </c>
    </row>
    <row r="30" spans="2:20" ht="13.9" x14ac:dyDescent="0.7">
      <c r="B30" s="8">
        <v>9</v>
      </c>
      <c r="C30" s="9" t="str">
        <f>IF(入力シート!C15="","",入力シート!C15)</f>
        <v/>
      </c>
      <c r="D30" s="53" t="str">
        <f t="shared" si="11"/>
        <v/>
      </c>
      <c r="E30" s="53" t="str">
        <f t="shared" si="12"/>
        <v/>
      </c>
      <c r="F30" s="53" t="str">
        <f t="shared" si="13"/>
        <v/>
      </c>
      <c r="G30" s="53" t="str">
        <f t="shared" si="14"/>
        <v/>
      </c>
      <c r="H30" s="54" t="str">
        <f t="shared" si="15"/>
        <v/>
      </c>
      <c r="I30" s="53" t="str">
        <f t="shared" si="16"/>
        <v/>
      </c>
      <c r="J30" s="130" t="str">
        <f t="shared" si="17"/>
        <v/>
      </c>
      <c r="K30" s="56" t="str">
        <f ca="1">IF(ISERROR('G1÷σc’’の計算シート（テーブル）'!J12),"",'G1÷σc’’の計算シート（テーブル）'!J12)</f>
        <v/>
      </c>
      <c r="L30" s="53" t="str">
        <f t="shared" si="22"/>
        <v/>
      </c>
      <c r="M30" s="151" t="str">
        <f t="shared" si="18"/>
        <v/>
      </c>
      <c r="N30" s="140" t="str">
        <f t="shared" si="23"/>
        <v/>
      </c>
      <c r="O30" s="136"/>
      <c r="P30" s="72">
        <f t="shared" si="21"/>
        <v>3.3333333333333335E-3</v>
      </c>
      <c r="Q30" s="65"/>
      <c r="R30" s="62" t="str">
        <f t="shared" si="19"/>
        <v/>
      </c>
      <c r="S30" s="65"/>
      <c r="T30" s="68" t="str">
        <f t="shared" si="20"/>
        <v/>
      </c>
    </row>
    <row r="31" spans="2:20" ht="14.25" thickBot="1" x14ac:dyDescent="0.75">
      <c r="B31" s="10">
        <v>10</v>
      </c>
      <c r="C31" s="11" t="str">
        <f>IF(入力シート!C16="","",入力シート!C16)</f>
        <v/>
      </c>
      <c r="D31" s="57" t="str">
        <f t="shared" si="11"/>
        <v/>
      </c>
      <c r="E31" s="57" t="str">
        <f t="shared" si="12"/>
        <v/>
      </c>
      <c r="F31" s="57" t="str">
        <f t="shared" si="13"/>
        <v/>
      </c>
      <c r="G31" s="57" t="str">
        <f t="shared" si="14"/>
        <v/>
      </c>
      <c r="H31" s="58" t="str">
        <f t="shared" si="15"/>
        <v/>
      </c>
      <c r="I31" s="57" t="str">
        <f t="shared" si="16"/>
        <v/>
      </c>
      <c r="J31" s="131" t="str">
        <f t="shared" si="17"/>
        <v/>
      </c>
      <c r="K31" s="60" t="str">
        <f ca="1">IF(ISERROR('G1÷σc’’の計算シート（テーブル）'!J13),"",'G1÷σc’’の計算シート（テーブル）'!J13)</f>
        <v/>
      </c>
      <c r="L31" s="57" t="str">
        <f t="shared" si="22"/>
        <v/>
      </c>
      <c r="M31" s="152" t="str">
        <f t="shared" si="18"/>
        <v/>
      </c>
      <c r="N31" s="141" t="str">
        <f t="shared" si="23"/>
        <v/>
      </c>
      <c r="O31" s="136"/>
      <c r="P31" s="129">
        <f t="shared" si="21"/>
        <v>3.3333333333333335E-3</v>
      </c>
      <c r="Q31" s="66"/>
      <c r="R31" s="63" t="str">
        <f t="shared" si="19"/>
        <v/>
      </c>
      <c r="S31" s="66"/>
      <c r="T31" s="69" t="str">
        <f t="shared" si="20"/>
        <v/>
      </c>
    </row>
  </sheetData>
  <mergeCells count="14">
    <mergeCell ref="C20:C21"/>
    <mergeCell ref="B20:B21"/>
    <mergeCell ref="E20:J20"/>
    <mergeCell ref="D20:D21"/>
    <mergeCell ref="H2:K2"/>
    <mergeCell ref="H3:K3"/>
    <mergeCell ref="H4:K4"/>
    <mergeCell ref="M2:N2"/>
    <mergeCell ref="P2:R2"/>
    <mergeCell ref="P3:R3"/>
    <mergeCell ref="Q21:R21"/>
    <mergeCell ref="S21:T21"/>
    <mergeCell ref="P20:T20"/>
    <mergeCell ref="K20:N20"/>
  </mergeCells>
  <phoneticPr fontId="11"/>
  <pageMargins left="0.7" right="0.7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M53"/>
  <sheetViews>
    <sheetView zoomScale="70" zoomScaleNormal="70" zoomScaleSheetLayoutView="55" workbookViewId="0">
      <selection activeCell="M14" sqref="M14"/>
    </sheetView>
  </sheetViews>
  <sheetFormatPr defaultRowHeight="13.9" x14ac:dyDescent="0.7"/>
  <cols>
    <col min="1" max="1" width="9" style="1"/>
    <col min="2" max="2" width="6.875" style="1" customWidth="1"/>
    <col min="3" max="3" width="5.625" style="1" bestFit="1" customWidth="1"/>
    <col min="4" max="4" width="9" style="1" customWidth="1"/>
    <col min="5" max="39" width="8.625" style="1" customWidth="1"/>
    <col min="40" max="16384" width="9" style="1"/>
  </cols>
  <sheetData>
    <row r="2" spans="2:39" ht="14.25" thickBot="1" x14ac:dyDescent="0.75">
      <c r="G2" s="203" t="s">
        <v>25</v>
      </c>
      <c r="H2" s="203"/>
      <c r="I2" s="203"/>
    </row>
    <row r="3" spans="2:39" ht="35.65" thickBot="1" x14ac:dyDescent="0.75">
      <c r="B3" s="169"/>
      <c r="C3" s="169"/>
      <c r="D3" s="169"/>
      <c r="E3" s="169"/>
      <c r="G3" s="14" t="s">
        <v>26</v>
      </c>
      <c r="H3" s="15" t="s">
        <v>27</v>
      </c>
      <c r="I3" s="15" t="s">
        <v>28</v>
      </c>
      <c r="J3" s="16" t="s">
        <v>20</v>
      </c>
    </row>
    <row r="4" spans="2:39" ht="24.95" customHeight="1" thickTop="1" x14ac:dyDescent="0.7">
      <c r="B4" s="170"/>
      <c r="C4" s="170"/>
      <c r="D4" s="170"/>
      <c r="E4" s="170"/>
      <c r="G4" s="17">
        <v>1</v>
      </c>
      <c r="H4" s="18" t="e">
        <f>ROUND(入力シート!G7,2)</f>
        <v>#VALUE!</v>
      </c>
      <c r="I4" s="18" t="e">
        <f>ROUND(入力シート!H7,2)</f>
        <v>#VALUE!</v>
      </c>
      <c r="J4" s="19" t="e">
        <f ca="1">TREND(OFFSET(_xlfn.IFS(H4=0.15,$D$18,H4=0.16,$E$18,H4=0.17,$F$18,H4=0.18,$G$18,H4=0.19,$H$18,H4=0.2,$I$18,H4=0.21,$J$18,H4=0.22,$K$18,H4=0.23,$L$18,H4=0.24,$M$18,H4=0.25,$N$18,H4=0.26,$O$18,H4=0.27,$P$18,H4=0.28,$Q$18,H4=0.29,$R$18,H4=0.3,$S$18,H4=0.31,$T$18,H4=0.32,$U$18,H4=0.33,$V$18,H4=0.34,$W$18,H4=0.35,$X$18,H4=0.36,$Y$18,H4=0.37,$Z$18,H4=0.38,$AA$18,H4=0.39,$AB$18,H4=0.4,$AC$18,H4=0.41,$AD$18,H4=0.42,$AE$18,H4=0.43,$AF$18,H4=0.44,$AG$18,H4=0.45,$AH$18,H4=0.46,$AI$18,H4=0.47,$AJ$18,H4=0.48,$AK$18,H4=0.49,$AL$18,H4=0.5,$AM$18),MATCH(I4,$C$19:$C$31,1),0,2,1),OFFSET($C$18,MATCH(I4,$C$19:$C$31,1),0,2,1),I4)</f>
        <v>#VALUE!</v>
      </c>
      <c r="L4" s="20"/>
      <c r="M4" s="2" t="s">
        <v>29</v>
      </c>
    </row>
    <row r="5" spans="2:39" ht="24.95" customHeight="1" x14ac:dyDescent="0.7">
      <c r="B5" s="171"/>
      <c r="C5" s="171"/>
      <c r="D5" s="170"/>
      <c r="E5" s="170"/>
      <c r="G5" s="21">
        <v>2</v>
      </c>
      <c r="H5" s="18">
        <f>ROUND(入力シート!G8,2)</f>
        <v>0.21</v>
      </c>
      <c r="I5" s="18">
        <f>ROUND(入力シート!H8,2)</f>
        <v>0.56000000000000005</v>
      </c>
      <c r="J5" s="22">
        <f ca="1">TREND(OFFSET(_xlfn.IFS(H5=0.15,$D$18,H5=0.16,$E$18,H5=0.17,$F$18,H5=0.18,$G$18,H5=0.19,$H$18,H5=0.2,$I$18,H5=0.21,$J$18,H5=0.22,$K$18,H5=0.23,$L$18,H5=0.24,$M$18,H5=0.25,$N$18,H5=0.26,$O$18,H5=0.27,$P$18,H5=0.28,$Q$18,H5=0.29,$R$18,H5=0.3,$S$18,H5=0.31,$T$18,H5=0.32,$U$18,H5=0.33,$V$18,H5=0.34,$W$18,H5=0.35,$X$18,H5=0.36,$Y$18,H5=0.37,$Z$18,H5=0.38,$AA$18,H5=0.39,$AB$18,H5=0.4,$AC$18,H5=0.41,$AD$18,H5=0.42,$AE$18,H5=0.43,$AF$18,H5=0.44,$AG$18,H5=0.45,$AH$18,H5=0.46,$AI$18,H5=0.47,$AJ$18,H5=0.48,$AK$18,H5=0.49,$AL$18,H5=0.5,$AM$18),MATCH(I5,$C$19:$C$31,1),0,2,1),OFFSET($C$18,MATCH(I5,$C$19:$C$31,1),0,2,1),I5)</f>
        <v>4.0156812989905102E-2</v>
      </c>
    </row>
    <row r="6" spans="2:39" ht="24.95" customHeight="1" x14ac:dyDescent="0.7">
      <c r="B6" s="169"/>
      <c r="C6" s="169"/>
      <c r="D6" s="169"/>
      <c r="E6" s="169"/>
      <c r="G6" s="21">
        <v>3</v>
      </c>
      <c r="H6" s="18" t="e">
        <f>ROUND(入力シート!G9,2)</f>
        <v>#VALUE!</v>
      </c>
      <c r="I6" s="18" t="e">
        <f>ROUND(入力シート!H9,2)</f>
        <v>#VALUE!</v>
      </c>
      <c r="J6" s="22" t="e">
        <f t="shared" ref="J6:J13" ca="1" si="0">TREND(OFFSET(_xlfn.IFS(H6=0.15,$D$18,H6=0.16,$E$18,H6=0.17,$F$18,H6=0.18,$G$18,H6=0.19,$H$18,H6=0.2,$I$18,H6=0.21,$J$18,H6=0.22,$K$18,H6=0.23,$L$18,H6=0.24,$M$18,H6=0.25,$N$18,H6=0.26,$O$18,H6=0.27,$P$18,H6=0.28,$Q$18,H6=0.29,$R$18,H6=0.3,$S$18,H6=0.31,$T$18,H6=0.32,$U$18,H6=0.33,$V$18,H6=0.34,$W$18,H6=0.35,$X$18,H6=0.36,$Y$18,H6=0.37,$Z$18,H6=0.38,$AA$18,H6=0.39,$AB$18,H6=0.4,$AC$18,H6=0.41,$AD$18,H6=0.42,$AE$18,H6=0.43,$AF$18,H6=0.44,$AG$18,H6=0.45,$AH$18,H6=0.46,$AI$18,H6=0.47,$AJ$18,H6=0.48,$AK$18,H6=0.49,$AL$18,H6=0.5,$AM$18),MATCH(I6,$C$19:$C$31,1),0,2,1),OFFSET($C$18,MATCH(I6,$C$19:$C$31,1),0,2,1),I6)</f>
        <v>#VALUE!</v>
      </c>
    </row>
    <row r="7" spans="2:39" ht="24.95" customHeight="1" x14ac:dyDescent="0.7">
      <c r="G7" s="21">
        <v>4</v>
      </c>
      <c r="H7" s="18" t="e">
        <f>ROUND(入力シート!G10,2)</f>
        <v>#VALUE!</v>
      </c>
      <c r="I7" s="18" t="e">
        <f>ROUND(入力シート!H10,2)</f>
        <v>#VALUE!</v>
      </c>
      <c r="J7" s="22" t="e">
        <f t="shared" ca="1" si="0"/>
        <v>#VALUE!</v>
      </c>
    </row>
    <row r="8" spans="2:39" ht="24.95" customHeight="1" x14ac:dyDescent="0.7">
      <c r="G8" s="21">
        <v>5</v>
      </c>
      <c r="H8" s="18" t="e">
        <f>ROUND(入力シート!G11,2)</f>
        <v>#VALUE!</v>
      </c>
      <c r="I8" s="18" t="e">
        <f>ROUND(入力シート!H11,2)</f>
        <v>#VALUE!</v>
      </c>
      <c r="J8" s="22" t="e">
        <f t="shared" ca="1" si="0"/>
        <v>#VALUE!</v>
      </c>
    </row>
    <row r="9" spans="2:39" ht="24.95" customHeight="1" x14ac:dyDescent="0.7">
      <c r="G9" s="21">
        <v>6</v>
      </c>
      <c r="H9" s="18" t="e">
        <f>ROUND(入力シート!G12,2)</f>
        <v>#VALUE!</v>
      </c>
      <c r="I9" s="18" t="e">
        <f>ROUND(入力シート!H12,2)</f>
        <v>#VALUE!</v>
      </c>
      <c r="J9" s="22" t="e">
        <f t="shared" ca="1" si="0"/>
        <v>#VALUE!</v>
      </c>
    </row>
    <row r="10" spans="2:39" ht="24.95" customHeight="1" x14ac:dyDescent="0.7">
      <c r="G10" s="21">
        <v>7</v>
      </c>
      <c r="H10" s="18" t="e">
        <f>ROUND(入力シート!G13,2)</f>
        <v>#VALUE!</v>
      </c>
      <c r="I10" s="18" t="e">
        <f>ROUND(入力シート!H13,2)</f>
        <v>#VALUE!</v>
      </c>
      <c r="J10" s="22" t="e">
        <f t="shared" ca="1" si="0"/>
        <v>#VALUE!</v>
      </c>
    </row>
    <row r="11" spans="2:39" ht="24.95" customHeight="1" x14ac:dyDescent="0.7">
      <c r="G11" s="21">
        <v>8</v>
      </c>
      <c r="H11" s="18" t="e">
        <f>ROUND(入力シート!G14,2)</f>
        <v>#VALUE!</v>
      </c>
      <c r="I11" s="18" t="e">
        <f>ROUND(入力シート!H14,2)</f>
        <v>#VALUE!</v>
      </c>
      <c r="J11" s="22" t="e">
        <f t="shared" ca="1" si="0"/>
        <v>#VALUE!</v>
      </c>
      <c r="AH11" s="23"/>
      <c r="AI11" s="24" t="s">
        <v>30</v>
      </c>
    </row>
    <row r="12" spans="2:39" ht="24.95" customHeight="1" x14ac:dyDescent="0.7">
      <c r="G12" s="21">
        <v>9</v>
      </c>
      <c r="H12" s="18" t="e">
        <f>ROUND(入力シート!G15,2)</f>
        <v>#VALUE!</v>
      </c>
      <c r="I12" s="18" t="e">
        <f>ROUND(入力シート!H15,2)</f>
        <v>#VALUE!</v>
      </c>
      <c r="J12" s="22" t="e">
        <f t="shared" ca="1" si="0"/>
        <v>#VALUE!</v>
      </c>
      <c r="AH12" s="25"/>
      <c r="AI12" s="24" t="s">
        <v>31</v>
      </c>
    </row>
    <row r="13" spans="2:39" ht="23.25" customHeight="1" thickBot="1" x14ac:dyDescent="0.75">
      <c r="G13" s="26">
        <v>10</v>
      </c>
      <c r="H13" s="18" t="e">
        <f>ROUND(入力シート!G16,2)</f>
        <v>#VALUE!</v>
      </c>
      <c r="I13" s="18" t="e">
        <f>ROUND(入力シート!H16,2)</f>
        <v>#VALUE!</v>
      </c>
      <c r="J13" s="27" t="e">
        <f t="shared" ca="1" si="0"/>
        <v>#VALUE!</v>
      </c>
      <c r="AH13" s="28"/>
      <c r="AI13" s="24" t="s">
        <v>32</v>
      </c>
    </row>
    <row r="14" spans="2:39" ht="23.25" customHeight="1" x14ac:dyDescent="0.7">
      <c r="C14" s="29"/>
      <c r="D14" s="29"/>
      <c r="E14" s="30"/>
    </row>
    <row r="15" spans="2:39" x14ac:dyDescent="0.7">
      <c r="B15" s="204" t="s">
        <v>33</v>
      </c>
      <c r="C15" s="204"/>
      <c r="D15" s="204"/>
      <c r="E15" s="204"/>
      <c r="F15" s="204"/>
    </row>
    <row r="16" spans="2:39" x14ac:dyDescent="0.7">
      <c r="B16" s="197"/>
      <c r="C16" s="198"/>
      <c r="D16" s="201" t="s">
        <v>20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</row>
    <row r="17" spans="2:39" x14ac:dyDescent="0.7">
      <c r="B17" s="199"/>
      <c r="C17" s="200"/>
      <c r="D17" s="7" t="s">
        <v>34</v>
      </c>
      <c r="E17" s="31" t="s">
        <v>35</v>
      </c>
      <c r="F17" s="31" t="s">
        <v>36</v>
      </c>
      <c r="G17" s="31" t="s">
        <v>37</v>
      </c>
      <c r="H17" s="31" t="s">
        <v>38</v>
      </c>
      <c r="I17" s="32" t="s">
        <v>39</v>
      </c>
      <c r="J17" s="31" t="s">
        <v>40</v>
      </c>
      <c r="K17" s="31" t="s">
        <v>41</v>
      </c>
      <c r="L17" s="31" t="s">
        <v>42</v>
      </c>
      <c r="M17" s="31" t="s">
        <v>43</v>
      </c>
      <c r="N17" s="32" t="s">
        <v>44</v>
      </c>
      <c r="O17" s="31" t="s">
        <v>45</v>
      </c>
      <c r="P17" s="31" t="s">
        <v>46</v>
      </c>
      <c r="Q17" s="31" t="s">
        <v>47</v>
      </c>
      <c r="R17" s="31" t="s">
        <v>48</v>
      </c>
      <c r="S17" s="32" t="s">
        <v>49</v>
      </c>
      <c r="T17" s="31" t="s">
        <v>50</v>
      </c>
      <c r="U17" s="31" t="s">
        <v>51</v>
      </c>
      <c r="V17" s="31" t="s">
        <v>52</v>
      </c>
      <c r="W17" s="31" t="s">
        <v>53</v>
      </c>
      <c r="X17" s="32" t="s">
        <v>54</v>
      </c>
      <c r="Y17" s="31" t="s">
        <v>55</v>
      </c>
      <c r="Z17" s="31" t="s">
        <v>56</v>
      </c>
      <c r="AA17" s="31" t="s">
        <v>57</v>
      </c>
      <c r="AB17" s="31" t="s">
        <v>58</v>
      </c>
      <c r="AC17" s="32" t="s">
        <v>59</v>
      </c>
      <c r="AD17" s="31" t="s">
        <v>60</v>
      </c>
      <c r="AE17" s="31" t="s">
        <v>61</v>
      </c>
      <c r="AF17" s="31" t="s">
        <v>62</v>
      </c>
      <c r="AG17" s="31" t="s">
        <v>63</v>
      </c>
      <c r="AH17" s="32" t="s">
        <v>64</v>
      </c>
      <c r="AI17" s="31" t="s">
        <v>65</v>
      </c>
      <c r="AJ17" s="31" t="s">
        <v>66</v>
      </c>
      <c r="AK17" s="31" t="s">
        <v>67</v>
      </c>
      <c r="AL17" s="31" t="s">
        <v>68</v>
      </c>
      <c r="AM17" s="32" t="s">
        <v>69</v>
      </c>
    </row>
    <row r="18" spans="2:39" ht="14.25" thickBot="1" x14ac:dyDescent="0.75">
      <c r="B18" s="33"/>
      <c r="C18" s="34" t="s">
        <v>28</v>
      </c>
      <c r="D18" s="35">
        <v>0.15</v>
      </c>
      <c r="E18" s="36">
        <v>0.16</v>
      </c>
      <c r="F18" s="36">
        <v>0.17</v>
      </c>
      <c r="G18" s="36">
        <v>0.18</v>
      </c>
      <c r="H18" s="36">
        <v>0.19</v>
      </c>
      <c r="I18" s="37">
        <v>0.2</v>
      </c>
      <c r="J18" s="36">
        <v>0.21</v>
      </c>
      <c r="K18" s="36">
        <v>0.22</v>
      </c>
      <c r="L18" s="36">
        <v>0.23</v>
      </c>
      <c r="M18" s="36">
        <v>0.24</v>
      </c>
      <c r="N18" s="37">
        <v>0.25</v>
      </c>
      <c r="O18" s="36">
        <v>0.26</v>
      </c>
      <c r="P18" s="36">
        <v>0.27</v>
      </c>
      <c r="Q18" s="36">
        <v>0.28000000000000003</v>
      </c>
      <c r="R18" s="36">
        <v>0.28999999999999998</v>
      </c>
      <c r="S18" s="37">
        <v>0.3</v>
      </c>
      <c r="T18" s="36">
        <v>0.31</v>
      </c>
      <c r="U18" s="36">
        <v>0.32</v>
      </c>
      <c r="V18" s="36">
        <v>0.33</v>
      </c>
      <c r="W18" s="36">
        <v>0.34</v>
      </c>
      <c r="X18" s="37">
        <v>0.35</v>
      </c>
      <c r="Y18" s="36">
        <v>0.36</v>
      </c>
      <c r="Z18" s="36">
        <v>0.37</v>
      </c>
      <c r="AA18" s="36">
        <v>0.38</v>
      </c>
      <c r="AB18" s="36">
        <v>0.39</v>
      </c>
      <c r="AC18" s="37">
        <v>0.4</v>
      </c>
      <c r="AD18" s="36">
        <v>0.41</v>
      </c>
      <c r="AE18" s="36">
        <v>0.42</v>
      </c>
      <c r="AF18" s="36">
        <v>0.43</v>
      </c>
      <c r="AG18" s="36">
        <v>0.44</v>
      </c>
      <c r="AH18" s="37">
        <v>0.45</v>
      </c>
      <c r="AI18" s="36">
        <v>0.46</v>
      </c>
      <c r="AJ18" s="36">
        <v>0.47</v>
      </c>
      <c r="AK18" s="36">
        <v>0.48</v>
      </c>
      <c r="AL18" s="36">
        <v>0.49</v>
      </c>
      <c r="AM18" s="37">
        <v>0.5</v>
      </c>
    </row>
    <row r="19" spans="2:39" ht="30" customHeight="1" thickTop="1" x14ac:dyDescent="0.7">
      <c r="B19" s="38" t="s">
        <v>70</v>
      </c>
      <c r="C19" s="39">
        <v>0</v>
      </c>
      <c r="D19" s="40">
        <v>1E-3</v>
      </c>
      <c r="E19" s="41">
        <f t="shared" ref="E19:E26" si="1">($E$18-$D$18)*(I19-D19)/($I$18-$D$18)+D19</f>
        <v>1.5852898707991994E-3</v>
      </c>
      <c r="F19" s="41">
        <f t="shared" ref="F19:F26" si="2">($F$18-$D$18)*(I19-D19)/($I$18-$D$18)+D19</f>
        <v>2.1705797415983987E-3</v>
      </c>
      <c r="G19" s="41">
        <f t="shared" ref="G19:G31" si="3">($G$18-$D$18)*(I19-D19)/($I$18-$D$18)+D19</f>
        <v>2.7558696123975964E-3</v>
      </c>
      <c r="H19" s="41">
        <f t="shared" ref="H19:H31" si="4">($H$18-$D$18)*(I19-D19)/($I$18-$D$18)+D19</f>
        <v>3.3411594831967957E-3</v>
      </c>
      <c r="I19" s="42">
        <v>3.9264493539959951E-3</v>
      </c>
      <c r="J19" s="41">
        <f t="shared" ref="J19:J31" si="5">($J$18-$I$18)*(N19-I19)/($N$18-$I$18)+I19</f>
        <v>5.1411594831967944E-3</v>
      </c>
      <c r="K19" s="41">
        <f t="shared" ref="K19:K31" si="6">($K$18-$I$18)*(N19-I19)/($N$18-$I$18)+I19</f>
        <v>6.3558696123975963E-3</v>
      </c>
      <c r="L19" s="41">
        <f t="shared" ref="L19:L31" si="7">($L$18-$I$18)*(N19-I19)/($N$18-$I$18)+I19</f>
        <v>7.570579741598399E-3</v>
      </c>
      <c r="M19" s="41">
        <f t="shared" ref="M19:M31" si="8">($M$18-$I$18)*(N19-I19)/($N$18-$I$18)+I19</f>
        <v>8.7852898707991983E-3</v>
      </c>
      <c r="N19" s="42">
        <v>0.01</v>
      </c>
      <c r="O19" s="41">
        <f t="shared" ref="O19:O31" si="9">($O$18-$N$18)*(S19-N19)/($S$18-$N$18)+N19</f>
        <v>1.1810921435926495E-2</v>
      </c>
      <c r="P19" s="41">
        <f t="shared" ref="P19:P31" si="10">($P$18-$N$18)*(S19-N19)/($S$18-$N$18)+N19</f>
        <v>1.3621842871852989E-2</v>
      </c>
      <c r="Q19" s="41">
        <f t="shared" ref="Q19:Q31" si="11">($Q$18-$N$18)*(S19-N19)/($S$18-$N$18)+N19</f>
        <v>1.5432764307779484E-2</v>
      </c>
      <c r="R19" s="41">
        <f t="shared" ref="R19:R31" si="12">($R$18-$N$18)*(S19-N19)/($S$18-$N$18)+N19</f>
        <v>1.7243685743705967E-2</v>
      </c>
      <c r="S19" s="42">
        <v>1.9054607179632463E-2</v>
      </c>
      <c r="T19" s="41">
        <f t="shared" ref="T19:T31" si="13">($T$18-$S$18)*(X19-S19)/($X$18-$S$18)+S19</f>
        <v>2.2505246839108001E-2</v>
      </c>
      <c r="U19" s="41">
        <f t="shared" ref="U19:U31" si="14">($U$18-$S$18)*(X19-S19)/($X$18-$S$18)+S19</f>
        <v>2.5955886498583536E-2</v>
      </c>
      <c r="V19" s="41">
        <f t="shared" ref="V19:V31" si="15">($V$18-$S$18)*(X19-S19)/($X$18-$S$18)+S19</f>
        <v>2.9406526158059075E-2</v>
      </c>
      <c r="W19" s="41">
        <f t="shared" ref="W19:W31" si="16">($W$18-$S$18)*(X19-S19)/($X$18-$S$18)+S19</f>
        <v>3.285716581753461E-2</v>
      </c>
      <c r="X19" s="42">
        <v>3.6307805477010131E-2</v>
      </c>
      <c r="Y19" s="41">
        <f t="shared" ref="Y19:Y31" si="17">($Y$18-$X$18)*(AC19-X19)/($AC$18-$X$18)+X19</f>
        <v>4.210885543455755E-2</v>
      </c>
      <c r="Z19" s="41">
        <f t="shared" ref="Z19:Z31" si="18">($Z$18-$X$18)*(AC19-X19)/($AC$18-$X$18)+X19</f>
        <v>4.7909905392104962E-2</v>
      </c>
      <c r="AA19" s="41">
        <f t="shared" ref="AA19:AA31" si="19">($AA$18-$X$18)*(AC19-X19)/($AC$18-$X$18)+X19</f>
        <v>5.3710955349652381E-2</v>
      </c>
      <c r="AB19" s="41">
        <f t="shared" ref="AB19:AB31" si="20">($AB$18-$X$18)*(AC19-X19)/($AC$18-$X$18)+X19</f>
        <v>5.95120053071998E-2</v>
      </c>
      <c r="AC19" s="42">
        <v>6.5313055264747219E-2</v>
      </c>
      <c r="AD19" s="41">
        <f t="shared" ref="AD19:AD31" si="21">($AD$18-$AC$18)*(AH19-AC19)/($AH$18-$AC$18)+AC19</f>
        <v>7.6295732904145985E-2</v>
      </c>
      <c r="AE19" s="41">
        <f t="shared" ref="AE19:AE31" si="22">($AE$18-$AC$18)*(AH19-AC19)/($AH$18-$AC$18)+AC19</f>
        <v>8.7278410543544807E-2</v>
      </c>
      <c r="AF19" s="41">
        <f t="shared" ref="AF19:AF31" si="23">($AF$18-$AC$18)*(AH19-AC19)/($AH$18-$AC$18)+AC19</f>
        <v>9.8261088182943629E-2</v>
      </c>
      <c r="AG19" s="41">
        <f t="shared" ref="AG19:AG31" si="24">($AG$18-$AC$18)*(AH19-AC19)/($AH$18-$AC$18)+AC19</f>
        <v>0.10924376582234246</v>
      </c>
      <c r="AH19" s="42">
        <v>0.12022644346174129</v>
      </c>
      <c r="AI19" s="41">
        <f t="shared" ref="AI19:AI31" si="25">($AI$18-$AH$18)*(AM19-AH19)/($AM$18-$AH$18)+AH19</f>
        <v>0.13342289750265038</v>
      </c>
      <c r="AJ19" s="41">
        <f t="shared" ref="AJ19:AJ31" si="26">($AJ$18-$AH$18)*(AM19-AH19)/($AM$18-$AH$18)+AH19</f>
        <v>0.14661935154355943</v>
      </c>
      <c r="AK19" s="41">
        <f t="shared" ref="AK19:AK31" si="27">($AK$18-$AH$18)*(AM19-AH19)/($AM$18-$AH$18)+AH19</f>
        <v>0.15981580558446851</v>
      </c>
      <c r="AL19" s="41">
        <f t="shared" ref="AL19:AL31" si="28">($AL$18-$AH$18)*(AM19-AH19)/($AM$18-$AH$18)+AH19</f>
        <v>0.17301225962537761</v>
      </c>
      <c r="AM19" s="42">
        <v>0.18620871366628672</v>
      </c>
    </row>
    <row r="20" spans="2:39" ht="30" customHeight="1" x14ac:dyDescent="0.7">
      <c r="B20" s="32" t="s">
        <v>71</v>
      </c>
      <c r="C20" s="43">
        <v>0.1</v>
      </c>
      <c r="D20" s="44">
        <v>1.0990058394325197E-3</v>
      </c>
      <c r="E20" s="45">
        <f t="shared" si="1"/>
        <v>1.7976006972197523E-3</v>
      </c>
      <c r="F20" s="45">
        <f t="shared" si="2"/>
        <v>2.4961955550069849E-3</v>
      </c>
      <c r="G20" s="45">
        <f t="shared" si="3"/>
        <v>3.1947904127942158E-3</v>
      </c>
      <c r="H20" s="45">
        <f t="shared" si="4"/>
        <v>3.8933852705814479E-3</v>
      </c>
      <c r="I20" s="46">
        <v>4.591980128368681E-3</v>
      </c>
      <c r="J20" s="45">
        <f t="shared" si="5"/>
        <v>5.9804906183371261E-3</v>
      </c>
      <c r="K20" s="45">
        <f t="shared" si="6"/>
        <v>7.3690011083055746E-3</v>
      </c>
      <c r="L20" s="45">
        <f t="shared" si="7"/>
        <v>8.7575115982740231E-3</v>
      </c>
      <c r="M20" s="45">
        <f t="shared" si="8"/>
        <v>1.0146022088242468E-2</v>
      </c>
      <c r="N20" s="46">
        <v>1.1534532578210917E-2</v>
      </c>
      <c r="O20" s="45">
        <f t="shared" si="9"/>
        <v>1.4025291900607716E-2</v>
      </c>
      <c r="P20" s="45">
        <f t="shared" si="10"/>
        <v>1.6516051223004515E-2</v>
      </c>
      <c r="Q20" s="45">
        <f t="shared" si="11"/>
        <v>1.9006810545401313E-2</v>
      </c>
      <c r="R20" s="45">
        <f t="shared" si="12"/>
        <v>2.1497569867798095E-2</v>
      </c>
      <c r="S20" s="46">
        <v>2.3988329190194894E-2</v>
      </c>
      <c r="T20" s="45">
        <f t="shared" si="13"/>
        <v>2.8269495685159979E-2</v>
      </c>
      <c r="U20" s="45">
        <f t="shared" si="14"/>
        <v>3.2550662180125069E-2</v>
      </c>
      <c r="V20" s="45">
        <f t="shared" si="15"/>
        <v>3.6831828675090154E-2</v>
      </c>
      <c r="W20" s="45">
        <f t="shared" si="16"/>
        <v>4.111299517005524E-2</v>
      </c>
      <c r="X20" s="46">
        <v>4.5394161665020305E-2</v>
      </c>
      <c r="Y20" s="45">
        <f t="shared" si="17"/>
        <v>5.3535204375708259E-2</v>
      </c>
      <c r="Z20" s="45">
        <f t="shared" si="18"/>
        <v>6.1676247086396206E-2</v>
      </c>
      <c r="AA20" s="45">
        <f t="shared" si="19"/>
        <v>6.9817289797084153E-2</v>
      </c>
      <c r="AB20" s="45">
        <f t="shared" si="20"/>
        <v>7.7958332507772107E-2</v>
      </c>
      <c r="AC20" s="46">
        <v>8.6099375218460061E-2</v>
      </c>
      <c r="AD20" s="45">
        <f t="shared" si="21"/>
        <v>9.964259298082867E-2</v>
      </c>
      <c r="AE20" s="45">
        <f t="shared" si="22"/>
        <v>0.11318581074319736</v>
      </c>
      <c r="AF20" s="45">
        <f t="shared" si="23"/>
        <v>0.12672902850556605</v>
      </c>
      <c r="AG20" s="45">
        <f t="shared" si="24"/>
        <v>0.14027224626793475</v>
      </c>
      <c r="AH20" s="46">
        <v>0.15381546403030344</v>
      </c>
      <c r="AI20" s="45">
        <f t="shared" si="25"/>
        <v>0.17663573772062341</v>
      </c>
      <c r="AJ20" s="45">
        <f t="shared" si="26"/>
        <v>0.19945601141094327</v>
      </c>
      <c r="AK20" s="45">
        <f t="shared" si="27"/>
        <v>0.22227628510126324</v>
      </c>
      <c r="AL20" s="45">
        <f t="shared" si="28"/>
        <v>0.24509655879158321</v>
      </c>
      <c r="AM20" s="46">
        <v>0.26791683248190318</v>
      </c>
    </row>
    <row r="21" spans="2:39" ht="30" customHeight="1" x14ac:dyDescent="0.7">
      <c r="B21" s="32" t="s">
        <v>72</v>
      </c>
      <c r="C21" s="43">
        <v>0.2</v>
      </c>
      <c r="D21" s="44">
        <v>1.2852866599436146E-3</v>
      </c>
      <c r="E21" s="45">
        <f t="shared" si="1"/>
        <v>2.1529119783355892E-3</v>
      </c>
      <c r="F21" s="45">
        <f t="shared" si="2"/>
        <v>3.0205372967275642E-3</v>
      </c>
      <c r="G21" s="45">
        <f t="shared" si="3"/>
        <v>3.888162615119537E-3</v>
      </c>
      <c r="H21" s="45">
        <f t="shared" si="4"/>
        <v>4.7557879335115121E-3</v>
      </c>
      <c r="I21" s="46">
        <v>5.6234132519034866E-3</v>
      </c>
      <c r="J21" s="45">
        <f t="shared" si="5"/>
        <v>7.4706018860967987E-3</v>
      </c>
      <c r="K21" s="45">
        <f t="shared" si="6"/>
        <v>9.317790520290116E-3</v>
      </c>
      <c r="L21" s="45">
        <f t="shared" si="7"/>
        <v>1.1164979154483431E-2</v>
      </c>
      <c r="M21" s="45">
        <f t="shared" si="8"/>
        <v>1.3012167788676744E-2</v>
      </c>
      <c r="N21" s="46">
        <v>1.4859356422870061E-2</v>
      </c>
      <c r="O21" s="45">
        <f t="shared" si="9"/>
        <v>1.8359358276888615E-2</v>
      </c>
      <c r="P21" s="45">
        <f t="shared" si="10"/>
        <v>2.1859360130907168E-2</v>
      </c>
      <c r="Q21" s="45">
        <f t="shared" si="11"/>
        <v>2.5359361984925721E-2</v>
      </c>
      <c r="R21" s="45">
        <f t="shared" si="12"/>
        <v>2.8859363838944257E-2</v>
      </c>
      <c r="S21" s="46">
        <v>3.2359365692962813E-2</v>
      </c>
      <c r="T21" s="45">
        <f t="shared" si="13"/>
        <v>3.9254370905742547E-2</v>
      </c>
      <c r="U21" s="45">
        <f t="shared" si="14"/>
        <v>4.6149376118522281E-2</v>
      </c>
      <c r="V21" s="45">
        <f t="shared" si="15"/>
        <v>5.3044381331302015E-2</v>
      </c>
      <c r="W21" s="45">
        <f t="shared" si="16"/>
        <v>5.9939386544081749E-2</v>
      </c>
      <c r="X21" s="46">
        <v>6.6834391756861442E-2</v>
      </c>
      <c r="Y21" s="45">
        <f t="shared" si="17"/>
        <v>7.835780564091685E-2</v>
      </c>
      <c r="Z21" s="45">
        <f t="shared" si="18"/>
        <v>8.9881219524972258E-2</v>
      </c>
      <c r="AA21" s="45">
        <f t="shared" si="19"/>
        <v>0.10140463340902767</v>
      </c>
      <c r="AB21" s="45">
        <f t="shared" si="20"/>
        <v>0.11292804729308309</v>
      </c>
      <c r="AC21" s="46">
        <v>0.12445146117713848</v>
      </c>
      <c r="AD21" s="45">
        <f t="shared" si="21"/>
        <v>0.14433559171307747</v>
      </c>
      <c r="AE21" s="45">
        <f t="shared" si="22"/>
        <v>0.1642197222490166</v>
      </c>
      <c r="AF21" s="45">
        <f t="shared" si="23"/>
        <v>0.1841038527849557</v>
      </c>
      <c r="AG21" s="45">
        <f t="shared" si="24"/>
        <v>0.20398798332089479</v>
      </c>
      <c r="AH21" s="46">
        <v>0.22387211385683392</v>
      </c>
      <c r="AI21" s="45">
        <f t="shared" si="25"/>
        <v>0.26304948788366866</v>
      </c>
      <c r="AJ21" s="45">
        <f t="shared" si="26"/>
        <v>0.30222686191050319</v>
      </c>
      <c r="AK21" s="45">
        <f t="shared" si="27"/>
        <v>0.34140423593733799</v>
      </c>
      <c r="AL21" s="45">
        <f t="shared" si="28"/>
        <v>0.38058160996417273</v>
      </c>
      <c r="AM21" s="46">
        <v>0.41975898399100747</v>
      </c>
    </row>
    <row r="22" spans="2:39" ht="30" customHeight="1" x14ac:dyDescent="0.7">
      <c r="B22" s="32" t="s">
        <v>73</v>
      </c>
      <c r="C22" s="43">
        <v>0.3</v>
      </c>
      <c r="D22" s="44">
        <v>1.6032453906900403E-3</v>
      </c>
      <c r="E22" s="45">
        <f t="shared" si="1"/>
        <v>2.6790611207063745E-3</v>
      </c>
      <c r="F22" s="45">
        <f t="shared" si="2"/>
        <v>3.7548768507227092E-3</v>
      </c>
      <c r="G22" s="45">
        <f t="shared" si="3"/>
        <v>4.8306925807390412E-3</v>
      </c>
      <c r="H22" s="45">
        <f t="shared" si="4"/>
        <v>5.9065083107553758E-3</v>
      </c>
      <c r="I22" s="46">
        <v>6.9823240407717096E-3</v>
      </c>
      <c r="J22" s="45">
        <f t="shared" si="5"/>
        <v>1.0001868698655162E-2</v>
      </c>
      <c r="K22" s="45">
        <f t="shared" si="6"/>
        <v>1.3021413356538622E-2</v>
      </c>
      <c r="L22" s="45">
        <f t="shared" si="7"/>
        <v>1.6040958014422083E-2</v>
      </c>
      <c r="M22" s="45">
        <f t="shared" si="8"/>
        <v>1.9060502672305534E-2</v>
      </c>
      <c r="N22" s="46">
        <v>2.2080047330188996E-2</v>
      </c>
      <c r="O22" s="45">
        <f t="shared" si="9"/>
        <v>2.7687782536696643E-2</v>
      </c>
      <c r="P22" s="45">
        <f t="shared" si="10"/>
        <v>3.3295517743204293E-2</v>
      </c>
      <c r="Q22" s="45">
        <f t="shared" si="11"/>
        <v>3.890325294971194E-2</v>
      </c>
      <c r="R22" s="45">
        <f t="shared" si="12"/>
        <v>4.4510988156219553E-2</v>
      </c>
      <c r="S22" s="46">
        <v>5.0118723362727206E-2</v>
      </c>
      <c r="T22" s="45">
        <f t="shared" si="13"/>
        <v>6.2278474995429794E-2</v>
      </c>
      <c r="U22" s="45">
        <f t="shared" si="14"/>
        <v>7.443822662813239E-2</v>
      </c>
      <c r="V22" s="45">
        <f t="shared" si="15"/>
        <v>8.6597978260834985E-2</v>
      </c>
      <c r="W22" s="45">
        <f t="shared" si="16"/>
        <v>9.8757729893537566E-2</v>
      </c>
      <c r="X22" s="46">
        <v>0.11091748152624009</v>
      </c>
      <c r="Y22" s="45">
        <f t="shared" si="17"/>
        <v>0.13004158833720264</v>
      </c>
      <c r="Z22" s="45">
        <f t="shared" si="18"/>
        <v>0.14916569514816522</v>
      </c>
      <c r="AA22" s="45">
        <f t="shared" si="19"/>
        <v>0.16828980195912777</v>
      </c>
      <c r="AB22" s="45">
        <f t="shared" si="20"/>
        <v>0.18741390877009034</v>
      </c>
      <c r="AC22" s="46">
        <v>0.20653801558105289</v>
      </c>
      <c r="AD22" s="45">
        <f t="shared" si="21"/>
        <v>0.24394042755599762</v>
      </c>
      <c r="AE22" s="45">
        <f t="shared" si="22"/>
        <v>0.28134283953094258</v>
      </c>
      <c r="AF22" s="45">
        <f t="shared" si="23"/>
        <v>0.31874525150588751</v>
      </c>
      <c r="AG22" s="45">
        <f t="shared" si="24"/>
        <v>0.35614766348083249</v>
      </c>
      <c r="AH22" s="46">
        <v>0.39355007545577742</v>
      </c>
      <c r="AI22" s="45">
        <f t="shared" si="25"/>
        <v>0.45416536318677575</v>
      </c>
      <c r="AJ22" s="45">
        <f t="shared" si="26"/>
        <v>0.5147806509177737</v>
      </c>
      <c r="AK22" s="45">
        <f t="shared" si="27"/>
        <v>0.57539593864877203</v>
      </c>
      <c r="AL22" s="45">
        <f t="shared" si="28"/>
        <v>0.63601122637977037</v>
      </c>
      <c r="AM22" s="46">
        <v>0.6966265141107687</v>
      </c>
    </row>
    <row r="23" spans="2:39" ht="30" customHeight="1" x14ac:dyDescent="0.7">
      <c r="B23" s="32" t="s">
        <v>74</v>
      </c>
      <c r="C23" s="43">
        <v>0.4</v>
      </c>
      <c r="D23" s="44">
        <v>2.0464446367246718E-3</v>
      </c>
      <c r="E23" s="45">
        <f t="shared" si="1"/>
        <v>3.5648137566276789E-3</v>
      </c>
      <c r="F23" s="45">
        <f t="shared" si="2"/>
        <v>5.083182876530686E-3</v>
      </c>
      <c r="G23" s="45">
        <f t="shared" si="3"/>
        <v>6.6015519964336897E-3</v>
      </c>
      <c r="H23" s="45">
        <f t="shared" si="4"/>
        <v>8.1199211163366959E-3</v>
      </c>
      <c r="I23" s="46">
        <v>9.6382902362397039E-3</v>
      </c>
      <c r="J23" s="45">
        <f t="shared" si="5"/>
        <v>1.5005711127503908E-2</v>
      </c>
      <c r="K23" s="45">
        <f>($K$18-$I$18)*(N23-I23)/($N$18-$I$18)+I23</f>
        <v>2.0373132018768128E-2</v>
      </c>
      <c r="L23" s="45">
        <f t="shared" si="7"/>
        <v>2.5740552910032348E-2</v>
      </c>
      <c r="M23" s="45">
        <f t="shared" si="8"/>
        <v>3.1107973801296554E-2</v>
      </c>
      <c r="N23" s="46">
        <v>3.6475394692560767E-2</v>
      </c>
      <c r="O23" s="45">
        <f t="shared" si="9"/>
        <v>4.6720332176921314E-2</v>
      </c>
      <c r="P23" s="45">
        <f t="shared" si="10"/>
        <v>5.6965269661281868E-2</v>
      </c>
      <c r="Q23" s="45">
        <f t="shared" si="11"/>
        <v>6.7210207145642409E-2</v>
      </c>
      <c r="R23" s="45">
        <f t="shared" si="12"/>
        <v>7.7455144630002914E-2</v>
      </c>
      <c r="S23" s="46">
        <v>8.7700082114363462E-2</v>
      </c>
      <c r="T23" s="45">
        <f t="shared" si="13"/>
        <v>0.10897778324334635</v>
      </c>
      <c r="U23" s="45">
        <f t="shared" si="14"/>
        <v>0.13025548437232926</v>
      </c>
      <c r="V23" s="45">
        <f t="shared" si="15"/>
        <v>0.15153318550131212</v>
      </c>
      <c r="W23" s="45">
        <f t="shared" si="16"/>
        <v>0.17281088663029504</v>
      </c>
      <c r="X23" s="46">
        <v>0.19408858775927779</v>
      </c>
      <c r="Y23" s="45">
        <f t="shared" si="17"/>
        <v>0.23307989920627833</v>
      </c>
      <c r="Z23" s="45">
        <f t="shared" si="18"/>
        <v>0.27207121065327888</v>
      </c>
      <c r="AA23" s="45">
        <f t="shared" si="19"/>
        <v>0.31106252210027946</v>
      </c>
      <c r="AB23" s="45">
        <f t="shared" si="20"/>
        <v>0.35005383354728004</v>
      </c>
      <c r="AC23" s="46">
        <v>0.38904514499428056</v>
      </c>
      <c r="AD23" s="45">
        <f t="shared" si="21"/>
        <v>0.44645271107382056</v>
      </c>
      <c r="AE23" s="45">
        <f t="shared" si="22"/>
        <v>0.5038602771533609</v>
      </c>
      <c r="AF23" s="45">
        <f t="shared" si="23"/>
        <v>0.56126784323290124</v>
      </c>
      <c r="AG23" s="45">
        <f t="shared" si="24"/>
        <v>0.61867540931244147</v>
      </c>
      <c r="AH23" s="46">
        <v>0.67608297539198181</v>
      </c>
      <c r="AI23" s="45">
        <f t="shared" si="25"/>
        <v>0.78410358044285922</v>
      </c>
      <c r="AJ23" s="45">
        <f t="shared" si="26"/>
        <v>0.89212418549373595</v>
      </c>
      <c r="AK23" s="45">
        <f t="shared" si="27"/>
        <v>1.0001447905446132</v>
      </c>
      <c r="AL23" s="45">
        <f t="shared" si="28"/>
        <v>1.1081653955954907</v>
      </c>
      <c r="AM23" s="46">
        <v>1.2161860006463681</v>
      </c>
    </row>
    <row r="24" spans="2:39" ht="30" customHeight="1" x14ac:dyDescent="0.7">
      <c r="B24" s="32" t="s">
        <v>75</v>
      </c>
      <c r="C24" s="43">
        <v>0.5</v>
      </c>
      <c r="D24" s="44">
        <v>2.7352687263067104E-3</v>
      </c>
      <c r="E24" s="45">
        <f t="shared" si="1"/>
        <v>5.2083752893736651E-3</v>
      </c>
      <c r="F24" s="45">
        <f t="shared" si="2"/>
        <v>7.6814818524406202E-3</v>
      </c>
      <c r="G24" s="45">
        <f t="shared" si="3"/>
        <v>1.015458841550757E-2</v>
      </c>
      <c r="H24" s="45">
        <f t="shared" si="4"/>
        <v>1.2627694978574525E-2</v>
      </c>
      <c r="I24" s="46">
        <v>1.510080154164148E-2</v>
      </c>
      <c r="J24" s="45">
        <f t="shared" si="5"/>
        <v>2.5053329904277936E-2</v>
      </c>
      <c r="K24" s="45">
        <f t="shared" si="6"/>
        <v>3.5005858266914415E-2</v>
      </c>
      <c r="L24" s="45">
        <f t="shared" si="7"/>
        <v>4.49583866295509E-2</v>
      </c>
      <c r="M24" s="45">
        <f t="shared" si="8"/>
        <v>5.4910914992187351E-2</v>
      </c>
      <c r="N24" s="46">
        <v>6.486344335482383E-2</v>
      </c>
      <c r="O24" s="45">
        <f t="shared" si="9"/>
        <v>8.4627085112415248E-2</v>
      </c>
      <c r="P24" s="45">
        <f t="shared" si="10"/>
        <v>0.10439072687000667</v>
      </c>
      <c r="Q24" s="45">
        <f t="shared" si="11"/>
        <v>0.1241543686275981</v>
      </c>
      <c r="R24" s="45">
        <f t="shared" si="12"/>
        <v>0.14391801038518942</v>
      </c>
      <c r="S24" s="46">
        <v>0.16368165214278083</v>
      </c>
      <c r="T24" s="45">
        <f t="shared" si="13"/>
        <v>0.20525236753365922</v>
      </c>
      <c r="U24" s="45">
        <f t="shared" si="14"/>
        <v>0.24682308292453758</v>
      </c>
      <c r="V24" s="45">
        <f t="shared" si="15"/>
        <v>0.28839379831541601</v>
      </c>
      <c r="W24" s="45">
        <f t="shared" si="16"/>
        <v>0.32996451370629437</v>
      </c>
      <c r="X24" s="46">
        <v>0.37153522909717251</v>
      </c>
      <c r="Y24" s="45">
        <f t="shared" si="17"/>
        <v>0.44894369828357472</v>
      </c>
      <c r="Z24" s="45">
        <f t="shared" si="18"/>
        <v>0.52635216746997693</v>
      </c>
      <c r="AA24" s="45">
        <f t="shared" si="19"/>
        <v>0.60376063665637925</v>
      </c>
      <c r="AB24" s="45">
        <f t="shared" si="20"/>
        <v>0.68116910584278145</v>
      </c>
      <c r="AC24" s="46">
        <v>0.75857757502918366</v>
      </c>
      <c r="AD24" s="45">
        <f t="shared" si="21"/>
        <v>0.86156267622667881</v>
      </c>
      <c r="AE24" s="45">
        <f t="shared" si="22"/>
        <v>0.96454777742417452</v>
      </c>
      <c r="AF24" s="45">
        <f t="shared" si="23"/>
        <v>1.0675328786216702</v>
      </c>
      <c r="AG24" s="45">
        <f t="shared" si="24"/>
        <v>1.1705179798191661</v>
      </c>
      <c r="AH24" s="46">
        <v>1.2735030810166617</v>
      </c>
      <c r="AI24" s="45">
        <f t="shared" si="25"/>
        <v>1.4543444192839612</v>
      </c>
      <c r="AJ24" s="45">
        <f t="shared" si="26"/>
        <v>1.6351857575512598</v>
      </c>
      <c r="AK24" s="45">
        <f t="shared" si="27"/>
        <v>1.8160270958185596</v>
      </c>
      <c r="AL24" s="45">
        <f t="shared" si="28"/>
        <v>1.9968684340858593</v>
      </c>
      <c r="AM24" s="46">
        <v>2.1777097723531589</v>
      </c>
    </row>
    <row r="25" spans="2:39" ht="30" customHeight="1" x14ac:dyDescent="0.7">
      <c r="B25" s="32" t="s">
        <v>76</v>
      </c>
      <c r="C25" s="43">
        <v>0.6</v>
      </c>
      <c r="D25" s="44">
        <v>4.2169650342858203E-3</v>
      </c>
      <c r="E25" s="45">
        <f t="shared" si="1"/>
        <v>9.2624152950261801E-3</v>
      </c>
      <c r="F25" s="45">
        <f t="shared" si="2"/>
        <v>1.4307865555766538E-2</v>
      </c>
      <c r="G25" s="45">
        <f t="shared" si="3"/>
        <v>1.9353315816506886E-2</v>
      </c>
      <c r="H25" s="45">
        <f t="shared" si="4"/>
        <v>2.4398766077247242E-2</v>
      </c>
      <c r="I25" s="46">
        <v>2.9444216337987602E-2</v>
      </c>
      <c r="J25" s="45">
        <f t="shared" si="5"/>
        <v>5.0225801713656523E-2</v>
      </c>
      <c r="K25" s="45">
        <f t="shared" si="6"/>
        <v>7.1007387089325497E-2</v>
      </c>
      <c r="L25" s="45">
        <f t="shared" si="7"/>
        <v>9.178897246499447E-2</v>
      </c>
      <c r="M25" s="45">
        <f t="shared" si="8"/>
        <v>0.1125705578406634</v>
      </c>
      <c r="N25" s="46">
        <v>0.13335214321633237</v>
      </c>
      <c r="O25" s="45">
        <f t="shared" si="9"/>
        <v>0.17618894686170711</v>
      </c>
      <c r="P25" s="45">
        <f t="shared" si="10"/>
        <v>0.21902575050708181</v>
      </c>
      <c r="Q25" s="45">
        <f t="shared" si="11"/>
        <v>0.26186255415245652</v>
      </c>
      <c r="R25" s="45">
        <f t="shared" si="12"/>
        <v>0.30469935779783108</v>
      </c>
      <c r="S25" s="46">
        <v>0.34753616144320576</v>
      </c>
      <c r="T25" s="45">
        <f t="shared" si="13"/>
        <v>0.43910461739437806</v>
      </c>
      <c r="U25" s="45">
        <f t="shared" si="14"/>
        <v>0.53067307334555036</v>
      </c>
      <c r="V25" s="45">
        <f t="shared" si="15"/>
        <v>0.62224152929672261</v>
      </c>
      <c r="W25" s="45">
        <f t="shared" si="16"/>
        <v>0.71380998524789496</v>
      </c>
      <c r="X25" s="46">
        <v>0.80537844119906665</v>
      </c>
      <c r="Y25" s="45">
        <f t="shared" si="17"/>
        <v>0.97091314253812022</v>
      </c>
      <c r="Z25" s="45">
        <f t="shared" si="18"/>
        <v>1.1364478438771737</v>
      </c>
      <c r="AA25" s="45">
        <f t="shared" si="19"/>
        <v>1.3019825452162272</v>
      </c>
      <c r="AB25" s="45">
        <f t="shared" si="20"/>
        <v>1.4675172465552808</v>
      </c>
      <c r="AC25" s="46">
        <v>1.6330519478943344</v>
      </c>
      <c r="AD25" s="45">
        <f t="shared" si="21"/>
        <v>1.8030681793745809</v>
      </c>
      <c r="AE25" s="45">
        <f t="shared" si="22"/>
        <v>1.9730844108548282</v>
      </c>
      <c r="AF25" s="45">
        <f t="shared" si="23"/>
        <v>2.1431006423350758</v>
      </c>
      <c r="AG25" s="45">
        <f t="shared" si="24"/>
        <v>2.3131168738153232</v>
      </c>
      <c r="AH25" s="46">
        <v>2.4831331052955705</v>
      </c>
      <c r="AI25" s="45">
        <f t="shared" si="25"/>
        <v>2.7956582676313424</v>
      </c>
      <c r="AJ25" s="45">
        <f t="shared" si="26"/>
        <v>3.1081834299671121</v>
      </c>
      <c r="AK25" s="45">
        <f t="shared" si="27"/>
        <v>3.4207085923028839</v>
      </c>
      <c r="AL25" s="45">
        <f t="shared" si="28"/>
        <v>3.7332337546386558</v>
      </c>
      <c r="AM25" s="46">
        <v>4.0457589169744272</v>
      </c>
    </row>
    <row r="26" spans="2:39" ht="30" customHeight="1" x14ac:dyDescent="0.7">
      <c r="B26" s="32" t="s">
        <v>77</v>
      </c>
      <c r="C26" s="43">
        <v>0.7</v>
      </c>
      <c r="D26" s="44">
        <v>8.6099375218460002E-3</v>
      </c>
      <c r="E26" s="45">
        <f t="shared" si="1"/>
        <v>2.0629318817761446E-2</v>
      </c>
      <c r="F26" s="45">
        <f t="shared" si="2"/>
        <v>3.264870011367689E-2</v>
      </c>
      <c r="G26" s="45">
        <f t="shared" si="3"/>
        <v>4.4668081409592303E-2</v>
      </c>
      <c r="H26" s="45">
        <f t="shared" si="4"/>
        <v>5.668746270550775E-2</v>
      </c>
      <c r="I26" s="46">
        <v>6.8706844001423198E-2</v>
      </c>
      <c r="J26" s="45">
        <f t="shared" si="5"/>
        <v>0.11648741149595265</v>
      </c>
      <c r="K26" s="45">
        <f t="shared" si="6"/>
        <v>0.16426797899048223</v>
      </c>
      <c r="L26" s="45">
        <f t="shared" si="7"/>
        <v>0.21204854648501181</v>
      </c>
      <c r="M26" s="45">
        <f t="shared" si="8"/>
        <v>0.25982911397954128</v>
      </c>
      <c r="N26" s="46">
        <v>0.30760968147407081</v>
      </c>
      <c r="O26" s="45">
        <f t="shared" si="9"/>
        <v>0.43620870391051314</v>
      </c>
      <c r="P26" s="45">
        <f t="shared" si="10"/>
        <v>0.56480772634695542</v>
      </c>
      <c r="Q26" s="45">
        <f t="shared" si="11"/>
        <v>0.6934067487833977</v>
      </c>
      <c r="R26" s="45">
        <f t="shared" si="12"/>
        <v>0.82200577121983942</v>
      </c>
      <c r="S26" s="46">
        <v>0.95060479365628159</v>
      </c>
      <c r="T26" s="45">
        <f t="shared" si="13"/>
        <v>1.1688314238589315</v>
      </c>
      <c r="U26" s="45">
        <f t="shared" si="14"/>
        <v>1.3870580540615813</v>
      </c>
      <c r="V26" s="45">
        <f t="shared" si="15"/>
        <v>1.6052846842642312</v>
      </c>
      <c r="W26" s="45">
        <f t="shared" si="16"/>
        <v>1.8235113144668809</v>
      </c>
      <c r="X26" s="46">
        <v>2.0417379446695296</v>
      </c>
      <c r="Y26" s="45">
        <f t="shared" si="17"/>
        <v>2.3764608139299686</v>
      </c>
      <c r="Z26" s="45">
        <f t="shared" si="18"/>
        <v>2.7111836831904079</v>
      </c>
      <c r="AA26" s="45">
        <f t="shared" si="19"/>
        <v>3.0459065524508473</v>
      </c>
      <c r="AB26" s="45">
        <f t="shared" si="20"/>
        <v>3.3806294217112862</v>
      </c>
      <c r="AC26" s="46">
        <v>3.7153522909717256</v>
      </c>
      <c r="AD26" s="45">
        <f t="shared" si="21"/>
        <v>4.0969644831580769</v>
      </c>
      <c r="AE26" s="45">
        <f t="shared" si="22"/>
        <v>4.4785766753444314</v>
      </c>
      <c r="AF26" s="45">
        <f t="shared" si="23"/>
        <v>4.8601888675307841</v>
      </c>
      <c r="AG26" s="45">
        <f t="shared" si="24"/>
        <v>5.2418010597171385</v>
      </c>
      <c r="AH26" s="46">
        <v>5.6234132519034921</v>
      </c>
      <c r="AI26" s="45">
        <f t="shared" si="25"/>
        <v>6.0873870709713573</v>
      </c>
      <c r="AJ26" s="45">
        <f t="shared" si="26"/>
        <v>6.5513608900392208</v>
      </c>
      <c r="AK26" s="45">
        <f t="shared" si="27"/>
        <v>7.0153347091070861</v>
      </c>
      <c r="AL26" s="45">
        <f t="shared" si="28"/>
        <v>7.4793085281749523</v>
      </c>
      <c r="AM26" s="46">
        <v>7.9432823472428176</v>
      </c>
    </row>
    <row r="27" spans="2:39" ht="30" customHeight="1" x14ac:dyDescent="0.7">
      <c r="B27" s="32" t="s">
        <v>78</v>
      </c>
      <c r="C27" s="43">
        <v>0.8</v>
      </c>
      <c r="D27" s="47">
        <v>2.4443815029958144E-2</v>
      </c>
      <c r="E27" s="45">
        <v>4.0086927475335737E-2</v>
      </c>
      <c r="F27" s="45">
        <v>7.8683342255695274E-2</v>
      </c>
      <c r="G27" s="45">
        <f t="shared" si="3"/>
        <v>0.1337028860482681</v>
      </c>
      <c r="H27" s="45">
        <f t="shared" si="4"/>
        <v>0.17012257638770481</v>
      </c>
      <c r="I27" s="48">
        <v>0.20654226672714152</v>
      </c>
      <c r="J27" s="45">
        <f t="shared" si="5"/>
        <v>0.34210599574579537</v>
      </c>
      <c r="K27" s="45">
        <f t="shared" si="6"/>
        <v>0.47766972476444958</v>
      </c>
      <c r="L27" s="45">
        <f t="shared" si="7"/>
        <v>0.6132334537831039</v>
      </c>
      <c r="M27" s="45">
        <f t="shared" si="8"/>
        <v>0.74879718280175767</v>
      </c>
      <c r="N27" s="48">
        <v>0.88436091182041188</v>
      </c>
      <c r="O27" s="45">
        <f t="shared" si="9"/>
        <v>1.1840237041537796</v>
      </c>
      <c r="P27" s="45">
        <f t="shared" si="10"/>
        <v>1.483686496487147</v>
      </c>
      <c r="Q27" s="45">
        <f t="shared" si="11"/>
        <v>1.7833492888205149</v>
      </c>
      <c r="R27" s="45">
        <f t="shared" si="12"/>
        <v>2.083012081153881</v>
      </c>
      <c r="S27" s="48">
        <v>2.3826748734872485</v>
      </c>
      <c r="T27" s="45">
        <f t="shared" si="13"/>
        <v>2.8424651353595105</v>
      </c>
      <c r="U27" s="45">
        <f t="shared" si="14"/>
        <v>3.3022553972317725</v>
      </c>
      <c r="V27" s="45">
        <f t="shared" si="15"/>
        <v>3.7620456591040341</v>
      </c>
      <c r="W27" s="45">
        <f t="shared" si="16"/>
        <v>4.2218359209762966</v>
      </c>
      <c r="X27" s="48">
        <v>4.6816261828485555</v>
      </c>
      <c r="Y27" s="45">
        <f t="shared" si="17"/>
        <v>5.2289318142989272</v>
      </c>
      <c r="Z27" s="45">
        <f t="shared" si="18"/>
        <v>5.7762374457492989</v>
      </c>
      <c r="AA27" s="45">
        <f t="shared" si="19"/>
        <v>6.3235430771996706</v>
      </c>
      <c r="AB27" s="45">
        <f t="shared" si="20"/>
        <v>6.8708487086500423</v>
      </c>
      <c r="AC27" s="48">
        <v>7.418154340100414</v>
      </c>
      <c r="AD27" s="45">
        <f t="shared" si="21"/>
        <v>7.9647880005781317</v>
      </c>
      <c r="AE27" s="45">
        <f t="shared" si="22"/>
        <v>8.5114216610558522</v>
      </c>
      <c r="AF27" s="45">
        <f t="shared" si="23"/>
        <v>9.0580553215335726</v>
      </c>
      <c r="AG27" s="45">
        <f t="shared" si="24"/>
        <v>9.6046889820112931</v>
      </c>
      <c r="AH27" s="48">
        <v>10.151322642489014</v>
      </c>
      <c r="AI27" s="45">
        <f t="shared" si="25"/>
        <v>10.635190295966034</v>
      </c>
      <c r="AJ27" s="45">
        <f t="shared" si="26"/>
        <v>11.11905794944305</v>
      </c>
      <c r="AK27" s="45">
        <f t="shared" si="27"/>
        <v>11.60292560292007</v>
      </c>
      <c r="AL27" s="45">
        <f t="shared" si="28"/>
        <v>12.08679325639709</v>
      </c>
      <c r="AM27" s="48">
        <v>12.57066090987411</v>
      </c>
    </row>
    <row r="28" spans="2:39" ht="30" customHeight="1" x14ac:dyDescent="0.7">
      <c r="B28" s="32" t="s">
        <v>79</v>
      </c>
      <c r="C28" s="43">
        <v>0.9</v>
      </c>
      <c r="D28" s="47">
        <v>8.0068429233863148E-2</v>
      </c>
      <c r="E28" s="45">
        <v>0.13117184850363564</v>
      </c>
      <c r="F28" s="45">
        <v>0.25389970248799837</v>
      </c>
      <c r="G28" s="45">
        <f t="shared" si="3"/>
        <v>0.41326949257004347</v>
      </c>
      <c r="H28" s="45">
        <f t="shared" si="4"/>
        <v>0.52433651368210366</v>
      </c>
      <c r="I28" s="48">
        <v>0.63540353479416389</v>
      </c>
      <c r="J28" s="45">
        <f t="shared" si="5"/>
        <v>0.9787040475906712</v>
      </c>
      <c r="K28" s="45">
        <f t="shared" si="6"/>
        <v>1.3220045603871793</v>
      </c>
      <c r="L28" s="45">
        <f t="shared" si="7"/>
        <v>1.6653050731836876</v>
      </c>
      <c r="M28" s="45">
        <f t="shared" si="8"/>
        <v>2.0086055859801948</v>
      </c>
      <c r="N28" s="48">
        <v>2.3519060987767029</v>
      </c>
      <c r="O28" s="45">
        <f t="shared" si="9"/>
        <v>2.9568826213486483</v>
      </c>
      <c r="P28" s="45">
        <f t="shared" si="10"/>
        <v>3.5618591439205938</v>
      </c>
      <c r="Q28" s="45">
        <f t="shared" si="11"/>
        <v>4.1668356664925392</v>
      </c>
      <c r="R28" s="45">
        <f t="shared" si="12"/>
        <v>4.7718121890644811</v>
      </c>
      <c r="S28" s="48">
        <v>5.3767887116364266</v>
      </c>
      <c r="T28" s="45">
        <f t="shared" si="13"/>
        <v>6.1146004873690849</v>
      </c>
      <c r="U28" s="45">
        <f t="shared" si="14"/>
        <v>6.8524122631017432</v>
      </c>
      <c r="V28" s="45">
        <f t="shared" si="15"/>
        <v>7.5902240388344016</v>
      </c>
      <c r="W28" s="45">
        <f t="shared" si="16"/>
        <v>8.3280358145670608</v>
      </c>
      <c r="X28" s="48">
        <v>9.0658475902997147</v>
      </c>
      <c r="Y28" s="45">
        <f t="shared" si="17"/>
        <v>9.7749230649666696</v>
      </c>
      <c r="Z28" s="45">
        <f t="shared" si="18"/>
        <v>10.483998539633625</v>
      </c>
      <c r="AA28" s="45">
        <f t="shared" si="19"/>
        <v>11.193074014300578</v>
      </c>
      <c r="AB28" s="45">
        <f t="shared" si="20"/>
        <v>11.902149488967533</v>
      </c>
      <c r="AC28" s="48">
        <v>12.611224963634488</v>
      </c>
      <c r="AD28" s="45">
        <f t="shared" si="21"/>
        <v>13.196090791213615</v>
      </c>
      <c r="AE28" s="45">
        <f t="shared" si="22"/>
        <v>13.780956618792747</v>
      </c>
      <c r="AF28" s="45">
        <f t="shared" si="23"/>
        <v>14.365822446371876</v>
      </c>
      <c r="AG28" s="45">
        <f t="shared" si="24"/>
        <v>14.950688273951007</v>
      </c>
      <c r="AH28" s="48">
        <v>15.535554101530138</v>
      </c>
      <c r="AI28" s="45">
        <f t="shared" si="25"/>
        <v>15.973144135564908</v>
      </c>
      <c r="AJ28" s="45">
        <f t="shared" si="26"/>
        <v>16.410734169599674</v>
      </c>
      <c r="AK28" s="45">
        <f t="shared" si="27"/>
        <v>16.848324203634444</v>
      </c>
      <c r="AL28" s="45">
        <f t="shared" si="28"/>
        <v>17.285914237669211</v>
      </c>
      <c r="AM28" s="48">
        <v>17.72350427170398</v>
      </c>
    </row>
    <row r="29" spans="2:39" ht="30" customHeight="1" x14ac:dyDescent="0.7">
      <c r="B29" s="32" t="s">
        <v>80</v>
      </c>
      <c r="C29" s="43">
        <v>1</v>
      </c>
      <c r="D29" s="47">
        <v>0.37981027526327682</v>
      </c>
      <c r="E29" s="45">
        <v>0.58607483103895164</v>
      </c>
      <c r="F29" s="45">
        <v>1.0337961082644951</v>
      </c>
      <c r="G29" s="45">
        <f t="shared" si="3"/>
        <v>1.4794165132139845</v>
      </c>
      <c r="H29" s="45">
        <f t="shared" si="4"/>
        <v>1.8459519258642205</v>
      </c>
      <c r="I29" s="48">
        <v>2.2124873385144568</v>
      </c>
      <c r="J29" s="45">
        <f t="shared" si="5"/>
        <v>2.9940760234158619</v>
      </c>
      <c r="K29" s="45">
        <f t="shared" si="6"/>
        <v>3.7756647083172696</v>
      </c>
      <c r="L29" s="45">
        <f t="shared" si="7"/>
        <v>4.5572533932186765</v>
      </c>
      <c r="M29" s="45">
        <f t="shared" si="8"/>
        <v>5.3388420781200825</v>
      </c>
      <c r="N29" s="48">
        <v>6.1204307630214894</v>
      </c>
      <c r="O29" s="45">
        <f t="shared" si="9"/>
        <v>7.0991231733706668</v>
      </c>
      <c r="P29" s="45">
        <f t="shared" si="10"/>
        <v>8.0778155837198451</v>
      </c>
      <c r="Q29" s="45">
        <f t="shared" si="11"/>
        <v>9.0565079940690225</v>
      </c>
      <c r="R29" s="45">
        <f t="shared" si="12"/>
        <v>10.035200404418195</v>
      </c>
      <c r="S29" s="48">
        <v>11.013892814767372</v>
      </c>
      <c r="T29" s="45">
        <f t="shared" si="13"/>
        <v>11.903563018671111</v>
      </c>
      <c r="U29" s="45">
        <f t="shared" si="14"/>
        <v>12.79323322257485</v>
      </c>
      <c r="V29" s="45">
        <f t="shared" si="15"/>
        <v>13.682903426478587</v>
      </c>
      <c r="W29" s="45">
        <f t="shared" si="16"/>
        <v>14.572573630382326</v>
      </c>
      <c r="X29" s="48">
        <v>15.46224383428606</v>
      </c>
      <c r="Y29" s="45">
        <f t="shared" si="17"/>
        <v>16.131402960987071</v>
      </c>
      <c r="Z29" s="45">
        <f t="shared" si="18"/>
        <v>16.800562087688082</v>
      </c>
      <c r="AA29" s="45">
        <f t="shared" si="19"/>
        <v>17.469721214389093</v>
      </c>
      <c r="AB29" s="45">
        <f t="shared" si="20"/>
        <v>18.138880341090104</v>
      </c>
      <c r="AC29" s="48">
        <v>18.808039467791115</v>
      </c>
      <c r="AD29" s="45">
        <f t="shared" si="21"/>
        <v>19.258491168579862</v>
      </c>
      <c r="AE29" s="45">
        <f t="shared" si="22"/>
        <v>19.70894286936861</v>
      </c>
      <c r="AF29" s="45">
        <f t="shared" si="23"/>
        <v>20.159394570157357</v>
      </c>
      <c r="AG29" s="45">
        <f t="shared" si="24"/>
        <v>20.609846270946107</v>
      </c>
      <c r="AH29" s="48">
        <v>21.060297971734855</v>
      </c>
      <c r="AI29" s="45">
        <f t="shared" si="25"/>
        <v>21.344561678501623</v>
      </c>
      <c r="AJ29" s="45">
        <f t="shared" si="26"/>
        <v>21.628825385268389</v>
      </c>
      <c r="AK29" s="45">
        <f t="shared" si="27"/>
        <v>21.913089092035158</v>
      </c>
      <c r="AL29" s="45">
        <f t="shared" si="28"/>
        <v>22.197352798801923</v>
      </c>
      <c r="AM29" s="48">
        <v>22.481616505568692</v>
      </c>
    </row>
    <row r="30" spans="2:39" ht="30" customHeight="1" x14ac:dyDescent="0.7">
      <c r="B30" s="32" t="s">
        <v>81</v>
      </c>
      <c r="C30" s="43">
        <v>1.1000000000000001</v>
      </c>
      <c r="D30" s="47">
        <v>2.5521439148770497</v>
      </c>
      <c r="E30" s="45">
        <v>3.4105347351477193</v>
      </c>
      <c r="F30" s="45">
        <v>4.9346625731364764</v>
      </c>
      <c r="G30" s="45">
        <f t="shared" si="3"/>
        <v>5.7812798673240184</v>
      </c>
      <c r="H30" s="45">
        <f t="shared" si="4"/>
        <v>6.857658518139675</v>
      </c>
      <c r="I30" s="48">
        <v>7.9340371689553324</v>
      </c>
      <c r="J30" s="45">
        <f t="shared" si="5"/>
        <v>9.2050753353151116</v>
      </c>
      <c r="K30" s="45">
        <f t="shared" si="6"/>
        <v>10.476113501674895</v>
      </c>
      <c r="L30" s="45">
        <f t="shared" si="7"/>
        <v>11.747151668034679</v>
      </c>
      <c r="M30" s="45">
        <f t="shared" si="8"/>
        <v>13.018189834394459</v>
      </c>
      <c r="N30" s="48">
        <v>14.289228000754242</v>
      </c>
      <c r="O30" s="45">
        <f t="shared" si="9"/>
        <v>15.309121663422964</v>
      </c>
      <c r="P30" s="45">
        <f t="shared" si="10"/>
        <v>16.329015326091685</v>
      </c>
      <c r="Q30" s="45">
        <f t="shared" si="11"/>
        <v>17.348908988760407</v>
      </c>
      <c r="R30" s="45">
        <f t="shared" si="12"/>
        <v>18.368802651429124</v>
      </c>
      <c r="S30" s="48">
        <v>19.388696314097846</v>
      </c>
      <c r="T30" s="45">
        <f t="shared" si="13"/>
        <v>20.053816810078466</v>
      </c>
      <c r="U30" s="45">
        <f t="shared" si="14"/>
        <v>20.718937306059086</v>
      </c>
      <c r="V30" s="45">
        <f t="shared" si="15"/>
        <v>21.384057802039703</v>
      </c>
      <c r="W30" s="45">
        <f t="shared" si="16"/>
        <v>22.049178298020323</v>
      </c>
      <c r="X30" s="48">
        <v>22.714298794000939</v>
      </c>
      <c r="Y30" s="45">
        <f t="shared" si="17"/>
        <v>23.103080890328556</v>
      </c>
      <c r="Z30" s="45">
        <f t="shared" si="18"/>
        <v>23.491862986656169</v>
      </c>
      <c r="AA30" s="45">
        <f t="shared" si="19"/>
        <v>23.880645082983786</v>
      </c>
      <c r="AB30" s="45">
        <f t="shared" si="20"/>
        <v>24.2694271793114</v>
      </c>
      <c r="AC30" s="48">
        <v>24.658209275639017</v>
      </c>
      <c r="AD30" s="45">
        <f t="shared" si="21"/>
        <v>24.872808584372201</v>
      </c>
      <c r="AE30" s="45">
        <f t="shared" si="22"/>
        <v>25.087407893105386</v>
      </c>
      <c r="AF30" s="45">
        <f t="shared" si="23"/>
        <v>25.30200720183857</v>
      </c>
      <c r="AG30" s="45">
        <f t="shared" si="24"/>
        <v>25.516606510571759</v>
      </c>
      <c r="AH30" s="48">
        <v>25.731205819304943</v>
      </c>
      <c r="AI30" s="45">
        <f t="shared" si="25"/>
        <v>25.846175212132906</v>
      </c>
      <c r="AJ30" s="45">
        <f t="shared" si="26"/>
        <v>25.961144604960872</v>
      </c>
      <c r="AK30" s="45">
        <f t="shared" si="27"/>
        <v>26.076113997788834</v>
      </c>
      <c r="AL30" s="45">
        <f t="shared" si="28"/>
        <v>26.1910833906168</v>
      </c>
      <c r="AM30" s="48">
        <v>26.306052783444763</v>
      </c>
    </row>
    <row r="31" spans="2:39" ht="30" customHeight="1" x14ac:dyDescent="0.7">
      <c r="B31" s="32" t="s">
        <v>82</v>
      </c>
      <c r="C31" s="43">
        <v>1.2</v>
      </c>
      <c r="D31" s="47">
        <v>13.191855078278365</v>
      </c>
      <c r="E31" s="45">
        <v>14.810641027835482</v>
      </c>
      <c r="F31" s="45">
        <v>17.086042876998395</v>
      </c>
      <c r="G31" s="45">
        <f t="shared" si="3"/>
        <v>17.486738535971671</v>
      </c>
      <c r="H31" s="45">
        <f t="shared" si="4"/>
        <v>18.918366355202775</v>
      </c>
      <c r="I31" s="48">
        <v>20.349994174433878</v>
      </c>
      <c r="J31" s="45">
        <f t="shared" si="5"/>
        <v>21.241203274464407</v>
      </c>
      <c r="K31" s="45">
        <f t="shared" si="6"/>
        <v>22.13241237449494</v>
      </c>
      <c r="L31" s="45">
        <f t="shared" si="7"/>
        <v>23.02362147452547</v>
      </c>
      <c r="M31" s="45">
        <f t="shared" si="8"/>
        <v>23.914830574555999</v>
      </c>
      <c r="N31" s="48">
        <v>24.806039674586533</v>
      </c>
      <c r="O31" s="45">
        <f t="shared" si="9"/>
        <v>25.275679023875096</v>
      </c>
      <c r="P31" s="45">
        <f t="shared" si="10"/>
        <v>25.745318373163656</v>
      </c>
      <c r="Q31" s="45">
        <f t="shared" si="11"/>
        <v>26.214957722452219</v>
      </c>
      <c r="R31" s="45">
        <f t="shared" si="12"/>
        <v>26.684597071740775</v>
      </c>
      <c r="S31" s="48">
        <v>27.154236421029339</v>
      </c>
      <c r="T31" s="45">
        <f t="shared" si="13"/>
        <v>27.383306357646472</v>
      </c>
      <c r="U31" s="45">
        <f t="shared" si="14"/>
        <v>27.612376294263605</v>
      </c>
      <c r="V31" s="45">
        <f t="shared" si="15"/>
        <v>27.841446230880738</v>
      </c>
      <c r="W31" s="45">
        <f t="shared" si="16"/>
        <v>28.070516167497871</v>
      </c>
      <c r="X31" s="48">
        <v>28.299586104115001</v>
      </c>
      <c r="Y31" s="45">
        <f t="shared" si="17"/>
        <v>28.407411790871567</v>
      </c>
      <c r="Z31" s="45">
        <f t="shared" si="18"/>
        <v>28.515237477628137</v>
      </c>
      <c r="AA31" s="45">
        <f t="shared" si="19"/>
        <v>28.623063164384703</v>
      </c>
      <c r="AB31" s="45">
        <f t="shared" si="20"/>
        <v>28.730888851141273</v>
      </c>
      <c r="AC31" s="48">
        <v>28.83871453789784</v>
      </c>
      <c r="AD31" s="45">
        <f t="shared" si="21"/>
        <v>28.888648533618987</v>
      </c>
      <c r="AE31" s="45">
        <f t="shared" si="22"/>
        <v>28.938582529340135</v>
      </c>
      <c r="AF31" s="45">
        <f t="shared" si="23"/>
        <v>28.988516525061279</v>
      </c>
      <c r="AG31" s="45">
        <f t="shared" si="24"/>
        <v>29.038450520782426</v>
      </c>
      <c r="AH31" s="48">
        <v>29.088384516503574</v>
      </c>
      <c r="AI31" s="45">
        <f t="shared" si="25"/>
        <v>29.11133709938694</v>
      </c>
      <c r="AJ31" s="45">
        <f t="shared" si="26"/>
        <v>29.134289682270307</v>
      </c>
      <c r="AK31" s="45">
        <f t="shared" si="27"/>
        <v>29.15724226515367</v>
      </c>
      <c r="AL31" s="45">
        <f t="shared" si="28"/>
        <v>29.180194848037036</v>
      </c>
      <c r="AM31" s="48">
        <v>29.203147430920403</v>
      </c>
    </row>
    <row r="32" spans="2:39" ht="15" customHeight="1" x14ac:dyDescent="0.7"/>
    <row r="33" ht="30" customHeight="1" x14ac:dyDescent="0.7"/>
    <row r="34" ht="30" customHeight="1" x14ac:dyDescent="0.7"/>
    <row r="35" ht="30" customHeight="1" x14ac:dyDescent="0.7"/>
    <row r="36" ht="30" customHeight="1" x14ac:dyDescent="0.7"/>
    <row r="37" ht="30" customHeight="1" x14ac:dyDescent="0.7"/>
    <row r="38" ht="30" customHeight="1" x14ac:dyDescent="0.7"/>
    <row r="39" ht="30" customHeight="1" x14ac:dyDescent="0.7"/>
    <row r="40" ht="30" customHeight="1" x14ac:dyDescent="0.7"/>
    <row r="41" ht="30" customHeight="1" x14ac:dyDescent="0.7"/>
    <row r="42" ht="30" customHeight="1" x14ac:dyDescent="0.7"/>
    <row r="43" ht="30" customHeight="1" x14ac:dyDescent="0.7"/>
    <row r="44" ht="30" customHeight="1" x14ac:dyDescent="0.7"/>
    <row r="45" ht="30" customHeight="1" x14ac:dyDescent="0.7"/>
    <row r="46" ht="30" customHeight="1" x14ac:dyDescent="0.7"/>
    <row r="47" ht="30" customHeight="1" x14ac:dyDescent="0.7"/>
    <row r="48" ht="30" customHeight="1" x14ac:dyDescent="0.7"/>
    <row r="49" ht="30" customHeight="1" x14ac:dyDescent="0.7"/>
    <row r="50" ht="30" customHeight="1" x14ac:dyDescent="0.7"/>
    <row r="51" ht="30" customHeight="1" x14ac:dyDescent="0.7"/>
    <row r="52" ht="30" customHeight="1" x14ac:dyDescent="0.7"/>
    <row r="53" ht="30" customHeight="1" x14ac:dyDescent="0.7"/>
  </sheetData>
  <mergeCells count="4">
    <mergeCell ref="B16:C17"/>
    <mergeCell ref="D16:AM16"/>
    <mergeCell ref="G2:I2"/>
    <mergeCell ref="B15:F15"/>
  </mergeCells>
  <phoneticPr fontId="11"/>
  <pageMargins left="0.25" right="0.25" top="0.75" bottom="0.75" header="0.3" footer="0.3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計算結果</vt:lpstr>
      <vt:lpstr>G1÷σc’の計算シート（テーブル）</vt:lpstr>
      <vt:lpstr>計算結果!Print_Area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琢磨</dc:creator>
  <cp:lastModifiedBy>王寺秀介</cp:lastModifiedBy>
  <cp:lastPrinted>2020-02-22T07:21:47Z</cp:lastPrinted>
  <dcterms:created xsi:type="dcterms:W3CDTF">2020-01-30T07:23:42Z</dcterms:created>
  <dcterms:modified xsi:type="dcterms:W3CDTF">2023-02-15T09:40:15Z</dcterms:modified>
</cp:coreProperties>
</file>